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heermgroup-my.sharepoint.com/personal/richard_taylor_erm_com/Documents/Desktop/"/>
    </mc:Choice>
  </mc:AlternateContent>
  <xr:revisionPtr revIDLastSave="61" documentId="8_{54152BA0-36B6-490E-9E55-1EA0A919D5FA}" xr6:coauthVersionLast="47" xr6:coauthVersionMax="47" xr10:uidLastSave="{E8293573-32BC-43A6-9BC2-B28563556F1F}"/>
  <bookViews>
    <workbookView xWindow="-120" yWindow="-120" windowWidth="29040" windowHeight="15720" tabRatio="810" xr2:uid="{00000000-000D-0000-FFFF-FFFF00000000}"/>
  </bookViews>
  <sheets>
    <sheet name="Guidance" sheetId="1" r:id="rId1"/>
    <sheet name="Inputs &amp; Assumptions" sheetId="2" r:id="rId2"/>
    <sheet name="Financing - FOAK" sheetId="3" r:id="rId3"/>
    <sheet name="Cash flow - FOAK" sheetId="4" r:id="rId4"/>
    <sheet name="Results - FOAK" sheetId="5" r:id="rId5"/>
    <sheet name="Financing - Demo" sheetId="6" r:id="rId6"/>
    <sheet name="Cash flow - Demo" sheetId="7" r:id="rId7"/>
    <sheet name="Results - Demo" sheetId="8" r:id="rId8"/>
    <sheet name="Evidence Register" sheetId="9" r:id="rId9"/>
    <sheet name="Cash flow - FOAK example" sheetId="10" r:id="rId10"/>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10" l="1"/>
  <c r="I125" i="10"/>
  <c r="J125" i="10"/>
  <c r="K125" i="10"/>
  <c r="L125" i="10"/>
  <c r="M125" i="10"/>
  <c r="N125" i="10"/>
  <c r="O125" i="10"/>
  <c r="P125" i="10"/>
  <c r="Q125" i="10"/>
  <c r="R125" i="10"/>
  <c r="S125" i="10"/>
  <c r="T125" i="10"/>
  <c r="U125" i="10"/>
  <c r="V125" i="10"/>
  <c r="W125" i="10"/>
  <c r="X125" i="10"/>
  <c r="Y125" i="10"/>
  <c r="Z125" i="10"/>
  <c r="AA125" i="10"/>
  <c r="AB125" i="10"/>
  <c r="AC125" i="10"/>
  <c r="AD125" i="10"/>
  <c r="AE125" i="10"/>
  <c r="AF125" i="10"/>
  <c r="AG125" i="10"/>
  <c r="AH125" i="10"/>
  <c r="AI125" i="10"/>
  <c r="G125" i="10"/>
  <c r="F125" i="10"/>
  <c r="F24" i="3" l="1"/>
  <c r="B12" i="3"/>
  <c r="B13" i="3" l="1"/>
  <c r="B14" i="3" l="1"/>
  <c r="B9" i="6" l="1"/>
  <c r="C14" i="3"/>
  <c r="AI155" i="10"/>
  <c r="AH155" i="10"/>
  <c r="AG155" i="10"/>
  <c r="AF155" i="10"/>
  <c r="AE155" i="10"/>
  <c r="AD155" i="10"/>
  <c r="AC155" i="10"/>
  <c r="AB155" i="10"/>
  <c r="AA155" i="10"/>
  <c r="Z155" i="10"/>
  <c r="Y155" i="10"/>
  <c r="X155" i="10"/>
  <c r="W155" i="10"/>
  <c r="V155" i="10"/>
  <c r="U155" i="10"/>
  <c r="T155" i="10"/>
  <c r="S155" i="10"/>
  <c r="R155" i="10"/>
  <c r="Q155" i="10"/>
  <c r="P155" i="10"/>
  <c r="O155" i="10"/>
  <c r="N155" i="10"/>
  <c r="M155" i="10"/>
  <c r="L155" i="10"/>
  <c r="K155" i="10"/>
  <c r="J155" i="10"/>
  <c r="I155" i="10"/>
  <c r="H155" i="10"/>
  <c r="G155" i="10"/>
  <c r="F155" i="10"/>
  <c r="F131" i="10"/>
  <c r="F133" i="10" s="1"/>
  <c r="G130" i="10" s="1"/>
  <c r="I127" i="10"/>
  <c r="H127" i="10"/>
  <c r="H149" i="10" s="1"/>
  <c r="G127" i="10"/>
  <c r="F127" i="10"/>
  <c r="F149" i="10" s="1"/>
  <c r="I124" i="10"/>
  <c r="H124" i="10"/>
  <c r="G124" i="10"/>
  <c r="F124" i="10"/>
  <c r="AI115" i="10"/>
  <c r="AD115" i="10"/>
  <c r="N115" i="10"/>
  <c r="M115" i="10"/>
  <c r="J115" i="10"/>
  <c r="I115" i="10"/>
  <c r="F115" i="10"/>
  <c r="AI110" i="10"/>
  <c r="AH110" i="10"/>
  <c r="AH115" i="10" s="1"/>
  <c r="AG110" i="10"/>
  <c r="AG115" i="10" s="1"/>
  <c r="AF110" i="10"/>
  <c r="AF115" i="10" s="1"/>
  <c r="AE110" i="10"/>
  <c r="AE115" i="10" s="1"/>
  <c r="AD110" i="10"/>
  <c r="AC110" i="10"/>
  <c r="AC115" i="10" s="1"/>
  <c r="AB110" i="10"/>
  <c r="AB115" i="10" s="1"/>
  <c r="AA110" i="10"/>
  <c r="AA115" i="10" s="1"/>
  <c r="Z110" i="10"/>
  <c r="Z115" i="10" s="1"/>
  <c r="Y110" i="10"/>
  <c r="Y115" i="10" s="1"/>
  <c r="X110" i="10"/>
  <c r="X115" i="10" s="1"/>
  <c r="W110" i="10"/>
  <c r="W115" i="10" s="1"/>
  <c r="V110" i="10"/>
  <c r="V115" i="10" s="1"/>
  <c r="U110" i="10"/>
  <c r="U115" i="10" s="1"/>
  <c r="T110" i="10"/>
  <c r="T115" i="10" s="1"/>
  <c r="S110" i="10"/>
  <c r="S115" i="10" s="1"/>
  <c r="R110" i="10"/>
  <c r="R115" i="10" s="1"/>
  <c r="Q110" i="10"/>
  <c r="Q115" i="10" s="1"/>
  <c r="P110" i="10"/>
  <c r="P115" i="10" s="1"/>
  <c r="O110" i="10"/>
  <c r="O115" i="10" s="1"/>
  <c r="N110" i="10"/>
  <c r="M110" i="10"/>
  <c r="L110" i="10"/>
  <c r="L115" i="10" s="1"/>
  <c r="K110" i="10"/>
  <c r="K115" i="10" s="1"/>
  <c r="J110" i="10"/>
  <c r="I110" i="10"/>
  <c r="H110" i="10"/>
  <c r="H115" i="10" s="1"/>
  <c r="G110" i="10"/>
  <c r="G115" i="10" s="1"/>
  <c r="F110" i="10"/>
  <c r="AD93" i="10"/>
  <c r="Z93" i="10"/>
  <c r="R93" i="10"/>
  <c r="J91" i="10"/>
  <c r="AF90" i="10"/>
  <c r="AF91" i="10" s="1"/>
  <c r="J90" i="10"/>
  <c r="I90" i="10"/>
  <c r="I91" i="10" s="1"/>
  <c r="AC86" i="10"/>
  <c r="AC87" i="10" s="1"/>
  <c r="R86" i="10"/>
  <c r="R87" i="10" s="1"/>
  <c r="O86" i="10"/>
  <c r="O87" i="10" s="1"/>
  <c r="J86" i="10"/>
  <c r="J87" i="10" s="1"/>
  <c r="K81" i="10"/>
  <c r="J81" i="10"/>
  <c r="J75" i="10"/>
  <c r="X74" i="10"/>
  <c r="X75" i="10" s="1"/>
  <c r="T74" i="10"/>
  <c r="T75" i="10" s="1"/>
  <c r="S74" i="10"/>
  <c r="S75" i="10" s="1"/>
  <c r="J74" i="10"/>
  <c r="X70" i="10"/>
  <c r="X71" i="10" s="1"/>
  <c r="T70" i="10"/>
  <c r="T71" i="10" s="1"/>
  <c r="H70" i="10"/>
  <c r="H71" i="10" s="1"/>
  <c r="G70" i="10"/>
  <c r="G71" i="10" s="1"/>
  <c r="AH67" i="10"/>
  <c r="AH66" i="10"/>
  <c r="Z66" i="10"/>
  <c r="Z67" i="10" s="1"/>
  <c r="U66" i="10"/>
  <c r="U67" i="10" s="1"/>
  <c r="L66" i="10"/>
  <c r="L67" i="10" s="1"/>
  <c r="K66" i="10"/>
  <c r="K67" i="10" s="1"/>
  <c r="J66" i="10"/>
  <c r="J67" i="10" s="1"/>
  <c r="P62" i="10"/>
  <c r="O62" i="10"/>
  <c r="AD61" i="10"/>
  <c r="AC61" i="10"/>
  <c r="AB61" i="10"/>
  <c r="AA61" i="10"/>
  <c r="Z61" i="10"/>
  <c r="Y61" i="10"/>
  <c r="X61" i="10"/>
  <c r="W61" i="10"/>
  <c r="V61" i="10"/>
  <c r="U61" i="10"/>
  <c r="T61" i="10"/>
  <c r="S61" i="10"/>
  <c r="R61" i="10"/>
  <c r="Q61" i="10"/>
  <c r="P61" i="10"/>
  <c r="O61" i="10"/>
  <c r="N61" i="10"/>
  <c r="M61" i="10"/>
  <c r="L61" i="10"/>
  <c r="K61" i="10"/>
  <c r="J61" i="10"/>
  <c r="AH52" i="10"/>
  <c r="AH53" i="10" s="1"/>
  <c r="AF52" i="10"/>
  <c r="AF53" i="10" s="1"/>
  <c r="Z52" i="10"/>
  <c r="W52" i="10"/>
  <c r="T52" i="10"/>
  <c r="P52" i="10"/>
  <c r="P53" i="10" s="1"/>
  <c r="N52" i="10"/>
  <c r="N53" i="10" s="1"/>
  <c r="J52" i="10"/>
  <c r="AD51" i="10"/>
  <c r="AC51" i="10"/>
  <c r="AB51" i="10"/>
  <c r="AA51" i="10"/>
  <c r="Z51" i="10"/>
  <c r="Z53" i="10" s="1"/>
  <c r="Y51" i="10"/>
  <c r="X51" i="10"/>
  <c r="W51" i="10"/>
  <c r="V51" i="10"/>
  <c r="U51" i="10"/>
  <c r="T51" i="10"/>
  <c r="T53" i="10" s="1"/>
  <c r="S51" i="10"/>
  <c r="R51" i="10"/>
  <c r="Q51" i="10"/>
  <c r="P51" i="10"/>
  <c r="O51" i="10"/>
  <c r="N51" i="10"/>
  <c r="M51" i="10"/>
  <c r="L51" i="10"/>
  <c r="K51" i="10"/>
  <c r="J51" i="10"/>
  <c r="J53" i="10" s="1"/>
  <c r="J49" i="10"/>
  <c r="G49" i="10"/>
  <c r="AH48" i="10"/>
  <c r="AH49" i="10" s="1"/>
  <c r="AC48" i="10"/>
  <c r="AC49" i="10" s="1"/>
  <c r="X48" i="10"/>
  <c r="X49" i="10" s="1"/>
  <c r="R48" i="10"/>
  <c r="R49" i="10" s="1"/>
  <c r="P48" i="10"/>
  <c r="P49" i="10" s="1"/>
  <c r="O48" i="10"/>
  <c r="O49" i="10" s="1"/>
  <c r="J48" i="10"/>
  <c r="G48" i="10"/>
  <c r="P45" i="10"/>
  <c r="O45" i="10"/>
  <c r="N45" i="10"/>
  <c r="AF44" i="10"/>
  <c r="AF45" i="10" s="1"/>
  <c r="AA44" i="10"/>
  <c r="AA45" i="10" s="1"/>
  <c r="Y44" i="10"/>
  <c r="Y45" i="10" s="1"/>
  <c r="P44" i="10"/>
  <c r="O44" i="10"/>
  <c r="N44" i="10"/>
  <c r="L44" i="10"/>
  <c r="L45" i="10" s="1"/>
  <c r="AE41" i="10"/>
  <c r="W41" i="10"/>
  <c r="J41" i="10"/>
  <c r="AH40" i="10"/>
  <c r="AH41" i="10" s="1"/>
  <c r="AE40" i="10"/>
  <c r="X40" i="10"/>
  <c r="X41" i="10" s="1"/>
  <c r="W40" i="10"/>
  <c r="U40" i="10"/>
  <c r="U41" i="10" s="1"/>
  <c r="T40" i="10"/>
  <c r="T41" i="10" s="1"/>
  <c r="J40" i="10"/>
  <c r="H40" i="10"/>
  <c r="H41" i="10" s="1"/>
  <c r="G37" i="10"/>
  <c r="AE36" i="10"/>
  <c r="AE37" i="10" s="1"/>
  <c r="AD36" i="10"/>
  <c r="AC36" i="10"/>
  <c r="AC37" i="10" s="1"/>
  <c r="P36" i="10"/>
  <c r="K36" i="10"/>
  <c r="K37" i="10" s="1"/>
  <c r="G36" i="10"/>
  <c r="AD35" i="10"/>
  <c r="AC35" i="10"/>
  <c r="AB35" i="10"/>
  <c r="AA35" i="10"/>
  <c r="Z35" i="10"/>
  <c r="Y35" i="10"/>
  <c r="X35" i="10"/>
  <c r="W35" i="10"/>
  <c r="V35" i="10"/>
  <c r="U35" i="10"/>
  <c r="T35" i="10"/>
  <c r="S35" i="10"/>
  <c r="R35" i="10"/>
  <c r="Q35" i="10"/>
  <c r="P35" i="10"/>
  <c r="O35" i="10"/>
  <c r="N35" i="10"/>
  <c r="M35" i="10"/>
  <c r="L35" i="10"/>
  <c r="K35" i="10"/>
  <c r="J35" i="10"/>
  <c r="AH33" i="10"/>
  <c r="Z33" i="10"/>
  <c r="J33" i="10"/>
  <c r="AH31" i="10"/>
  <c r="AA31" i="10"/>
  <c r="Z31" i="10"/>
  <c r="R31" i="10"/>
  <c r="R33" i="10" s="1"/>
  <c r="N31" i="10"/>
  <c r="N33" i="10" s="1"/>
  <c r="M31" i="10"/>
  <c r="M33" i="10" s="1"/>
  <c r="J31" i="10"/>
  <c r="AI30" i="10"/>
  <c r="AH30" i="10"/>
  <c r="AF30" i="10"/>
  <c r="X30" i="10"/>
  <c r="P30" i="10"/>
  <c r="L30" i="10"/>
  <c r="H30" i="10"/>
  <c r="AH27" i="10"/>
  <c r="Z27" i="10"/>
  <c r="J27" i="10"/>
  <c r="AH25" i="10"/>
  <c r="AC25" i="10"/>
  <c r="AB25" i="10"/>
  <c r="AB27" i="10" s="1"/>
  <c r="Z25" i="10"/>
  <c r="R25" i="10"/>
  <c r="R27" i="10" s="1"/>
  <c r="Q25" i="10"/>
  <c r="Q27" i="10" s="1"/>
  <c r="J25" i="10"/>
  <c r="I25" i="10"/>
  <c r="I27" i="10" s="1"/>
  <c r="F25" i="10"/>
  <c r="F27" i="10" s="1"/>
  <c r="AI24" i="10"/>
  <c r="AF24" i="10"/>
  <c r="AA24" i="10"/>
  <c r="Z24" i="10"/>
  <c r="Y24" i="10"/>
  <c r="P24" i="10"/>
  <c r="H24" i="10"/>
  <c r="B15" i="10"/>
  <c r="AF25" i="10" s="1"/>
  <c r="AF26" i="10" s="1"/>
  <c r="B14" i="10"/>
  <c r="X24" i="10" s="1"/>
  <c r="AI7" i="10"/>
  <c r="AH7" i="10"/>
  <c r="AG7" i="10"/>
  <c r="AF7" i="10"/>
  <c r="AE7" i="10"/>
  <c r="AD7" i="10"/>
  <c r="AC7" i="10"/>
  <c r="AB7" i="10"/>
  <c r="AA7" i="10"/>
  <c r="Z7" i="10"/>
  <c r="Y7" i="10"/>
  <c r="X7" i="10"/>
  <c r="W7" i="10"/>
  <c r="V7" i="10"/>
  <c r="U7" i="10"/>
  <c r="T7" i="10"/>
  <c r="S7" i="10"/>
  <c r="R7" i="10"/>
  <c r="Q7" i="10"/>
  <c r="P7" i="10"/>
  <c r="O7" i="10"/>
  <c r="N7" i="10"/>
  <c r="M7" i="10"/>
  <c r="L7" i="10"/>
  <c r="K7" i="10"/>
  <c r="J7" i="10"/>
  <c r="I7" i="10"/>
  <c r="H7" i="10"/>
  <c r="G7" i="10"/>
  <c r="F7" i="10"/>
  <c r="AI6" i="10"/>
  <c r="AI31" i="10" s="1"/>
  <c r="AI33" i="10" s="1"/>
  <c r="AH6" i="10"/>
  <c r="AG6" i="10"/>
  <c r="AF6" i="10"/>
  <c r="AF82" i="10" s="1"/>
  <c r="AF83" i="10" s="1"/>
  <c r="AE6" i="10"/>
  <c r="AD6" i="10"/>
  <c r="AD86" i="10" s="1"/>
  <c r="AD87" i="10" s="1"/>
  <c r="AC6" i="10"/>
  <c r="AB6" i="10"/>
  <c r="AA6" i="10"/>
  <c r="Z6" i="10"/>
  <c r="Z86" i="10" s="1"/>
  <c r="Z87" i="10" s="1"/>
  <c r="Y6" i="10"/>
  <c r="X6" i="10"/>
  <c r="W6" i="10"/>
  <c r="V6" i="10"/>
  <c r="V52" i="10" s="1"/>
  <c r="V53" i="10" s="1"/>
  <c r="U6" i="10"/>
  <c r="T6" i="10"/>
  <c r="S6" i="10"/>
  <c r="R6" i="10"/>
  <c r="R52" i="10" s="1"/>
  <c r="Q6" i="10"/>
  <c r="P6" i="10"/>
  <c r="P78" i="10" s="1"/>
  <c r="P79" i="10" s="1"/>
  <c r="O6" i="10"/>
  <c r="O82" i="10" s="1"/>
  <c r="O83" i="10" s="1"/>
  <c r="N6" i="10"/>
  <c r="N82" i="10" s="1"/>
  <c r="N83" i="10" s="1"/>
  <c r="M6" i="10"/>
  <c r="L6" i="10"/>
  <c r="K6" i="10"/>
  <c r="K44" i="10" s="1"/>
  <c r="K45" i="10" s="1"/>
  <c r="J6" i="10"/>
  <c r="I6" i="10"/>
  <c r="H6" i="10"/>
  <c r="H36" i="10" s="1"/>
  <c r="H37" i="10" s="1"/>
  <c r="G6" i="10"/>
  <c r="F6" i="10"/>
  <c r="F36" i="10" s="1"/>
  <c r="F37" i="10" s="1"/>
  <c r="AI4" i="10"/>
  <c r="AH4" i="10"/>
  <c r="AG4" i="10"/>
  <c r="AF4" i="10"/>
  <c r="AE4" i="10"/>
  <c r="AD4" i="10"/>
  <c r="AC4" i="10"/>
  <c r="AB4" i="10"/>
  <c r="AB26" i="10" s="1"/>
  <c r="AA4" i="10"/>
  <c r="Z4" i="10"/>
  <c r="Y4" i="10"/>
  <c r="X4" i="10"/>
  <c r="W4" i="10"/>
  <c r="V4" i="10"/>
  <c r="U4" i="10"/>
  <c r="T4" i="10"/>
  <c r="T30" i="10" s="1"/>
  <c r="S4" i="10"/>
  <c r="R4" i="10"/>
  <c r="Q4" i="10"/>
  <c r="P4" i="10"/>
  <c r="O4" i="10"/>
  <c r="N4" i="10"/>
  <c r="M4" i="10"/>
  <c r="L4" i="10"/>
  <c r="L24" i="10" s="1"/>
  <c r="K4" i="10"/>
  <c r="J4" i="10"/>
  <c r="I4" i="10"/>
  <c r="H4" i="10"/>
  <c r="G4" i="10"/>
  <c r="F4" i="10"/>
  <c r="C7" i="9"/>
  <c r="C6" i="9"/>
  <c r="C5" i="9"/>
  <c r="AI66" i="7"/>
  <c r="AH66" i="7"/>
  <c r="AG66" i="7"/>
  <c r="AF66" i="7"/>
  <c r="AE66" i="7"/>
  <c r="AD66" i="7"/>
  <c r="AC66" i="7"/>
  <c r="AB66" i="7"/>
  <c r="AA66" i="7"/>
  <c r="Z66" i="7"/>
  <c r="Y66" i="7"/>
  <c r="X66" i="7"/>
  <c r="W66" i="7"/>
  <c r="V66" i="7"/>
  <c r="U66" i="7"/>
  <c r="T66" i="7"/>
  <c r="S66" i="7"/>
  <c r="R66" i="7"/>
  <c r="Q66" i="7"/>
  <c r="P66" i="7"/>
  <c r="O66" i="7"/>
  <c r="N66" i="7"/>
  <c r="M66" i="7"/>
  <c r="L66" i="7"/>
  <c r="K66" i="7"/>
  <c r="J66" i="7"/>
  <c r="I66" i="7"/>
  <c r="H66" i="7"/>
  <c r="G66" i="7"/>
  <c r="F66" i="7"/>
  <c r="AF65" i="7"/>
  <c r="AC65" i="7"/>
  <c r="AA65" i="7"/>
  <c r="S65" i="7"/>
  <c r="R65" i="7"/>
  <c r="K65" i="7"/>
  <c r="AC59" i="7"/>
  <c r="AC61" i="7" s="1"/>
  <c r="P59" i="7"/>
  <c r="P61" i="7" s="1"/>
  <c r="J58" i="7"/>
  <c r="AI54" i="7"/>
  <c r="AH54" i="7"/>
  <c r="AG54" i="7"/>
  <c r="AF54" i="7"/>
  <c r="AE54" i="7"/>
  <c r="AD54" i="7"/>
  <c r="AC54" i="7"/>
  <c r="AB54" i="7"/>
  <c r="AA54" i="7"/>
  <c r="Z54" i="7"/>
  <c r="Y54" i="7"/>
  <c r="X54" i="7"/>
  <c r="W54" i="7"/>
  <c r="V54" i="7"/>
  <c r="U54" i="7"/>
  <c r="T54" i="7"/>
  <c r="S54" i="7"/>
  <c r="R54" i="7"/>
  <c r="Q54" i="7"/>
  <c r="P54" i="7"/>
  <c r="O54" i="7"/>
  <c r="N54" i="7"/>
  <c r="M54" i="7"/>
  <c r="L54" i="7"/>
  <c r="K54" i="7"/>
  <c r="J54" i="7"/>
  <c r="I54" i="7"/>
  <c r="H54" i="7"/>
  <c r="G54" i="7"/>
  <c r="F54" i="7"/>
  <c r="AH46" i="7"/>
  <c r="R46" i="7"/>
  <c r="AI44" i="7"/>
  <c r="AI65" i="7" s="1"/>
  <c r="AH44" i="7"/>
  <c r="AG44" i="7"/>
  <c r="AF44" i="7"/>
  <c r="AE44" i="7"/>
  <c r="AD44" i="7"/>
  <c r="AD65" i="7" s="1"/>
  <c r="AC44" i="7"/>
  <c r="AB44" i="7"/>
  <c r="AA44" i="7"/>
  <c r="Z44" i="7"/>
  <c r="Y44" i="7"/>
  <c r="X44" i="7"/>
  <c r="X65" i="7" s="1"/>
  <c r="W44" i="7"/>
  <c r="V44" i="7"/>
  <c r="V65" i="7" s="1"/>
  <c r="U44" i="7"/>
  <c r="U65" i="7" s="1"/>
  <c r="T44" i="7"/>
  <c r="S44" i="7"/>
  <c r="R44" i="7"/>
  <c r="Q44" i="7"/>
  <c r="P44" i="7"/>
  <c r="P65" i="7" s="1"/>
  <c r="O44" i="7"/>
  <c r="N44" i="7"/>
  <c r="N65" i="7" s="1"/>
  <c r="M44" i="7"/>
  <c r="M65" i="7" s="1"/>
  <c r="L44" i="7"/>
  <c r="K44" i="7"/>
  <c r="J44" i="7"/>
  <c r="J65" i="7" s="1"/>
  <c r="I44" i="7"/>
  <c r="H44" i="7"/>
  <c r="H65" i="7" s="1"/>
  <c r="G44" i="7"/>
  <c r="F44" i="7"/>
  <c r="F65" i="7" s="1"/>
  <c r="U28" i="7"/>
  <c r="U46" i="7" s="1"/>
  <c r="AI26" i="7"/>
  <c r="AH26" i="7"/>
  <c r="AH65" i="7" s="1"/>
  <c r="AG26" i="7"/>
  <c r="AF26" i="7"/>
  <c r="AE26" i="7"/>
  <c r="AD26" i="7"/>
  <c r="AC26" i="7"/>
  <c r="AB26" i="7"/>
  <c r="AB65" i="7" s="1"/>
  <c r="AA26" i="7"/>
  <c r="Z26" i="7"/>
  <c r="Y26" i="7"/>
  <c r="X26" i="7"/>
  <c r="W26" i="7"/>
  <c r="W65" i="7" s="1"/>
  <c r="V26" i="7"/>
  <c r="U26" i="7"/>
  <c r="T26" i="7"/>
  <c r="T65" i="7" s="1"/>
  <c r="S26" i="7"/>
  <c r="R26" i="7"/>
  <c r="Q26" i="7"/>
  <c r="P26" i="7"/>
  <c r="O26" i="7"/>
  <c r="O65" i="7" s="1"/>
  <c r="N26" i="7"/>
  <c r="M26" i="7"/>
  <c r="L26" i="7"/>
  <c r="L65" i="7" s="1"/>
  <c r="K26" i="7"/>
  <c r="J26" i="7"/>
  <c r="I26" i="7"/>
  <c r="H26" i="7"/>
  <c r="G26" i="7"/>
  <c r="G65" i="7" s="1"/>
  <c r="F26" i="7"/>
  <c r="AH20" i="7"/>
  <c r="AC20" i="7"/>
  <c r="AB20" i="7"/>
  <c r="Z20" i="7"/>
  <c r="S20" i="7"/>
  <c r="Q20" i="7"/>
  <c r="L20" i="7"/>
  <c r="AH19" i="7"/>
  <c r="AF19" i="7"/>
  <c r="AF20" i="7" s="1"/>
  <c r="AC19" i="7"/>
  <c r="AA19" i="7"/>
  <c r="AA20" i="7" s="1"/>
  <c r="Z19" i="7"/>
  <c r="Y19" i="7"/>
  <c r="Y20" i="7" s="1"/>
  <c r="S19" i="7"/>
  <c r="R19" i="7"/>
  <c r="R20" i="7" s="1"/>
  <c r="P19" i="7"/>
  <c r="P20" i="7" s="1"/>
  <c r="M19" i="7"/>
  <c r="M20" i="7" s="1"/>
  <c r="J19" i="7"/>
  <c r="J20" i="7" s="1"/>
  <c r="I19" i="7"/>
  <c r="I20" i="7" s="1"/>
  <c r="AF16" i="7"/>
  <c r="AF28" i="7" s="1"/>
  <c r="AF46" i="7" s="1"/>
  <c r="AA16" i="7"/>
  <c r="AA28" i="7" s="1"/>
  <c r="AA46" i="7" s="1"/>
  <c r="Q16" i="7"/>
  <c r="L16" i="7"/>
  <c r="L28" i="7" s="1"/>
  <c r="L46" i="7" s="1"/>
  <c r="G16" i="7"/>
  <c r="AH15" i="7"/>
  <c r="AH16" i="7" s="1"/>
  <c r="AH28" i="7" s="1"/>
  <c r="AA15" i="7"/>
  <c r="Z15" i="7"/>
  <c r="Z16" i="7" s="1"/>
  <c r="Z28" i="7" s="1"/>
  <c r="Z46" i="7" s="1"/>
  <c r="Y15" i="7"/>
  <c r="Y16" i="7" s="1"/>
  <c r="T15" i="7"/>
  <c r="T16" i="7" s="1"/>
  <c r="T28" i="7" s="1"/>
  <c r="T46" i="7" s="1"/>
  <c r="R15" i="7"/>
  <c r="R16" i="7" s="1"/>
  <c r="R28" i="7" s="1"/>
  <c r="Q15" i="7"/>
  <c r="O15" i="7"/>
  <c r="O16" i="7" s="1"/>
  <c r="L15" i="7"/>
  <c r="J15" i="7"/>
  <c r="J16" i="7" s="1"/>
  <c r="J28" i="7" s="1"/>
  <c r="J46" i="7" s="1"/>
  <c r="I15" i="7"/>
  <c r="I16" i="7" s="1"/>
  <c r="AI7" i="7"/>
  <c r="AH7" i="7"/>
  <c r="AG7" i="7"/>
  <c r="AF7" i="7"/>
  <c r="AE7" i="7"/>
  <c r="AD7" i="7"/>
  <c r="AC7" i="7"/>
  <c r="AB7" i="7"/>
  <c r="AA7" i="7"/>
  <c r="Z7" i="7"/>
  <c r="Y7" i="7"/>
  <c r="X7" i="7"/>
  <c r="W7" i="7"/>
  <c r="V7" i="7"/>
  <c r="U7" i="7"/>
  <c r="T7" i="7"/>
  <c r="S7" i="7"/>
  <c r="R7" i="7"/>
  <c r="Q7" i="7"/>
  <c r="P7" i="7"/>
  <c r="O7" i="7"/>
  <c r="N7" i="7"/>
  <c r="M7" i="7"/>
  <c r="L7" i="7"/>
  <c r="K7" i="7"/>
  <c r="J7" i="7"/>
  <c r="I7" i="7"/>
  <c r="H7" i="7"/>
  <c r="G7" i="7"/>
  <c r="F7" i="7"/>
  <c r="AI6" i="7"/>
  <c r="AI19" i="7" s="1"/>
  <c r="AI20" i="7" s="1"/>
  <c r="AH6" i="7"/>
  <c r="AG6" i="7"/>
  <c r="AG19" i="7" s="1"/>
  <c r="AG20" i="7" s="1"/>
  <c r="AF6" i="7"/>
  <c r="AF15" i="7" s="1"/>
  <c r="AE6" i="7"/>
  <c r="AD6" i="7"/>
  <c r="AC6" i="7"/>
  <c r="AC15" i="7" s="1"/>
  <c r="AC16" i="7" s="1"/>
  <c r="AC28" i="7" s="1"/>
  <c r="AC46" i="7" s="1"/>
  <c r="AC58" i="7" s="1"/>
  <c r="AB6" i="7"/>
  <c r="AB19" i="7" s="1"/>
  <c r="AA6" i="7"/>
  <c r="Z6" i="7"/>
  <c r="Y6" i="7"/>
  <c r="X6" i="7"/>
  <c r="W6" i="7"/>
  <c r="W15" i="7" s="1"/>
  <c r="W16" i="7" s="1"/>
  <c r="V6" i="7"/>
  <c r="U6" i="7"/>
  <c r="U15" i="7" s="1"/>
  <c r="U16" i="7" s="1"/>
  <c r="T6" i="7"/>
  <c r="T19" i="7" s="1"/>
  <c r="T20" i="7" s="1"/>
  <c r="S6" i="7"/>
  <c r="S15" i="7" s="1"/>
  <c r="S16" i="7" s="1"/>
  <c r="S28" i="7" s="1"/>
  <c r="S46" i="7" s="1"/>
  <c r="S58" i="7" s="1"/>
  <c r="R6" i="7"/>
  <c r="Q6" i="7"/>
  <c r="Q19" i="7" s="1"/>
  <c r="P6" i="7"/>
  <c r="P15" i="7" s="1"/>
  <c r="P16" i="7" s="1"/>
  <c r="P28" i="7" s="1"/>
  <c r="P46" i="7" s="1"/>
  <c r="P58" i="7" s="1"/>
  <c r="O6" i="7"/>
  <c r="O19" i="7" s="1"/>
  <c r="O20" i="7" s="1"/>
  <c r="N6" i="7"/>
  <c r="M6" i="7"/>
  <c r="M15" i="7" s="1"/>
  <c r="M16" i="7" s="1"/>
  <c r="M28" i="7" s="1"/>
  <c r="M46" i="7" s="1"/>
  <c r="L6" i="7"/>
  <c r="L19" i="7" s="1"/>
  <c r="K6" i="7"/>
  <c r="J6" i="7"/>
  <c r="I6" i="7"/>
  <c r="H6" i="7"/>
  <c r="G6" i="7"/>
  <c r="G15" i="7" s="1"/>
  <c r="F6" i="7"/>
  <c r="AI4" i="7"/>
  <c r="AH4" i="7"/>
  <c r="AG4" i="7"/>
  <c r="AF4" i="7"/>
  <c r="AE4" i="7"/>
  <c r="AD4" i="7"/>
  <c r="AC4" i="7"/>
  <c r="AB4" i="7"/>
  <c r="AA4" i="7"/>
  <c r="Z4" i="7"/>
  <c r="Y4" i="7"/>
  <c r="X4" i="7"/>
  <c r="W4" i="7"/>
  <c r="V4" i="7"/>
  <c r="U4" i="7"/>
  <c r="T4" i="7"/>
  <c r="S4" i="7"/>
  <c r="R4" i="7"/>
  <c r="Q4" i="7"/>
  <c r="P4" i="7"/>
  <c r="O4" i="7"/>
  <c r="N4" i="7"/>
  <c r="M4" i="7"/>
  <c r="L4" i="7"/>
  <c r="K4" i="7"/>
  <c r="J4" i="7"/>
  <c r="I4" i="7"/>
  <c r="H4" i="7"/>
  <c r="G4" i="7"/>
  <c r="F4" i="7"/>
  <c r="AI149" i="4"/>
  <c r="AH149" i="4"/>
  <c r="AG149" i="4"/>
  <c r="AF149" i="4"/>
  <c r="AE149" i="4"/>
  <c r="AD149" i="4"/>
  <c r="AC149" i="4"/>
  <c r="AB149" i="4"/>
  <c r="AA149" i="4"/>
  <c r="Z149" i="4"/>
  <c r="Y149" i="4"/>
  <c r="X149" i="4"/>
  <c r="W149" i="4"/>
  <c r="V149" i="4"/>
  <c r="U149" i="4"/>
  <c r="T149" i="4"/>
  <c r="S149" i="4"/>
  <c r="R149" i="4"/>
  <c r="Q149" i="4"/>
  <c r="P149" i="4"/>
  <c r="O149" i="4"/>
  <c r="N149" i="4"/>
  <c r="M149" i="4"/>
  <c r="L149" i="4"/>
  <c r="K149" i="4"/>
  <c r="J149" i="4"/>
  <c r="I149" i="4"/>
  <c r="H149" i="4"/>
  <c r="G149" i="4"/>
  <c r="F149" i="4"/>
  <c r="AG115" i="4"/>
  <c r="AD115" i="4"/>
  <c r="AC115" i="4"/>
  <c r="Y115" i="4"/>
  <c r="V115" i="4"/>
  <c r="U115" i="4"/>
  <c r="Q115" i="4"/>
  <c r="N115" i="4"/>
  <c r="M115" i="4"/>
  <c r="L115" i="4"/>
  <c r="I115" i="4"/>
  <c r="F115" i="4"/>
  <c r="AI110" i="4"/>
  <c r="AI115" i="4" s="1"/>
  <c r="AH110" i="4"/>
  <c r="AH115" i="4" s="1"/>
  <c r="AG110" i="4"/>
  <c r="AF110" i="4"/>
  <c r="AF115" i="4" s="1"/>
  <c r="AE110" i="4"/>
  <c r="AE115" i="4" s="1"/>
  <c r="AD110" i="4"/>
  <c r="AC110" i="4"/>
  <c r="AB110" i="4"/>
  <c r="AB115" i="4" s="1"/>
  <c r="AA110" i="4"/>
  <c r="AA115" i="4" s="1"/>
  <c r="Z110" i="4"/>
  <c r="Z115" i="4" s="1"/>
  <c r="Y110" i="4"/>
  <c r="X110" i="4"/>
  <c r="X115" i="4" s="1"/>
  <c r="W110" i="4"/>
  <c r="W115" i="4" s="1"/>
  <c r="V110" i="4"/>
  <c r="U110" i="4"/>
  <c r="T110" i="4"/>
  <c r="T115" i="4" s="1"/>
  <c r="S110" i="4"/>
  <c r="S115" i="4" s="1"/>
  <c r="R110" i="4"/>
  <c r="R115" i="4" s="1"/>
  <c r="Q110" i="4"/>
  <c r="P110" i="4"/>
  <c r="P115" i="4" s="1"/>
  <c r="O110" i="4"/>
  <c r="O115" i="4" s="1"/>
  <c r="N110" i="4"/>
  <c r="M110" i="4"/>
  <c r="L110" i="4"/>
  <c r="K110" i="4"/>
  <c r="K115" i="4" s="1"/>
  <c r="J110" i="4"/>
  <c r="J115" i="4" s="1"/>
  <c r="I110" i="4"/>
  <c r="H110" i="4"/>
  <c r="H115" i="4" s="1"/>
  <c r="G110" i="4"/>
  <c r="G115" i="4" s="1"/>
  <c r="F110" i="4"/>
  <c r="Z90" i="4"/>
  <c r="Z91" i="4" s="1"/>
  <c r="V90" i="4"/>
  <c r="V91" i="4" s="1"/>
  <c r="U90" i="4"/>
  <c r="U91" i="4" s="1"/>
  <c r="R86" i="4"/>
  <c r="R87" i="4" s="1"/>
  <c r="Q86" i="4"/>
  <c r="Q87" i="4" s="1"/>
  <c r="J86" i="4"/>
  <c r="J87" i="4" s="1"/>
  <c r="T82" i="4"/>
  <c r="T83" i="4" s="1"/>
  <c r="J82" i="4"/>
  <c r="J83" i="4" s="1"/>
  <c r="AB78" i="4"/>
  <c r="AB79" i="4" s="1"/>
  <c r="Z78" i="4"/>
  <c r="Z79" i="4" s="1"/>
  <c r="L78" i="4"/>
  <c r="L79" i="4" s="1"/>
  <c r="J78" i="4"/>
  <c r="J79" i="4" s="1"/>
  <c r="AB74" i="4"/>
  <c r="AB75" i="4" s="1"/>
  <c r="M74" i="4"/>
  <c r="M75" i="4" s="1"/>
  <c r="L74" i="4"/>
  <c r="L75" i="4" s="1"/>
  <c r="J74" i="4"/>
  <c r="J75" i="4" s="1"/>
  <c r="F71" i="4"/>
  <c r="T70" i="4"/>
  <c r="T71" i="4" s="1"/>
  <c r="R70" i="4"/>
  <c r="R71" i="4" s="1"/>
  <c r="F70" i="4"/>
  <c r="AH67" i="4"/>
  <c r="AH66" i="4"/>
  <c r="AD66" i="4"/>
  <c r="AD67" i="4" s="1"/>
  <c r="Z66" i="4"/>
  <c r="Z67" i="4" s="1"/>
  <c r="M66" i="4"/>
  <c r="M67" i="4" s="1"/>
  <c r="J66" i="4"/>
  <c r="J67" i="4" s="1"/>
  <c r="AD62" i="4"/>
  <c r="AD63" i="4" s="1"/>
  <c r="AB62" i="4"/>
  <c r="AB63" i="4" s="1"/>
  <c r="Z62" i="4"/>
  <c r="Z63" i="4" s="1"/>
  <c r="Q62" i="4"/>
  <c r="Q63" i="4" s="1"/>
  <c r="N62" i="4"/>
  <c r="N63" i="4" s="1"/>
  <c r="AA53" i="4"/>
  <c r="AI52" i="4"/>
  <c r="AI53" i="4" s="1"/>
  <c r="AH52" i="4"/>
  <c r="AH53" i="4" s="1"/>
  <c r="AA52" i="4"/>
  <c r="Z52" i="4"/>
  <c r="Z53" i="4" s="1"/>
  <c r="Y52" i="4"/>
  <c r="Y53" i="4" s="1"/>
  <c r="Q52" i="4"/>
  <c r="Q53" i="4" s="1"/>
  <c r="N52" i="4"/>
  <c r="N53" i="4" s="1"/>
  <c r="L49" i="4"/>
  <c r="AH48" i="4"/>
  <c r="AH49" i="4" s="1"/>
  <c r="AG48" i="4"/>
  <c r="AG49" i="4" s="1"/>
  <c r="V48" i="4"/>
  <c r="V49" i="4" s="1"/>
  <c r="U48" i="4"/>
  <c r="U49" i="4" s="1"/>
  <c r="T48" i="4"/>
  <c r="T49" i="4" s="1"/>
  <c r="L48" i="4"/>
  <c r="J48" i="4"/>
  <c r="J49" i="4" s="1"/>
  <c r="I48" i="4"/>
  <c r="I49" i="4" s="1"/>
  <c r="S45" i="4"/>
  <c r="AA44" i="4"/>
  <c r="AA45" i="4" s="1"/>
  <c r="Z44" i="4"/>
  <c r="Z45" i="4" s="1"/>
  <c r="S44" i="4"/>
  <c r="R44" i="4"/>
  <c r="R45" i="4" s="1"/>
  <c r="Q44" i="4"/>
  <c r="Q45" i="4" s="1"/>
  <c r="I44" i="4"/>
  <c r="I45" i="4" s="1"/>
  <c r="F44" i="4"/>
  <c r="F45" i="4" s="1"/>
  <c r="AA41" i="4"/>
  <c r="AH40" i="4"/>
  <c r="AH41" i="4" s="1"/>
  <c r="AG40" i="4"/>
  <c r="AG41" i="4" s="1"/>
  <c r="AA40" i="4"/>
  <c r="Z40" i="4"/>
  <c r="Z41" i="4" s="1"/>
  <c r="Y40" i="4"/>
  <c r="Y41" i="4" s="1"/>
  <c r="R40" i="4"/>
  <c r="R41" i="4" s="1"/>
  <c r="Q40" i="4"/>
  <c r="Q41" i="4" s="1"/>
  <c r="J40" i="4"/>
  <c r="J41" i="4" s="1"/>
  <c r="I40" i="4"/>
  <c r="I41" i="4" s="1"/>
  <c r="AC37" i="4"/>
  <c r="AI36" i="4"/>
  <c r="AI37" i="4" s="1"/>
  <c r="AC36" i="4"/>
  <c r="AB36" i="4"/>
  <c r="AB37" i="4" s="1"/>
  <c r="AA36" i="4"/>
  <c r="AA37" i="4" s="1"/>
  <c r="V36" i="4"/>
  <c r="V37" i="4" s="1"/>
  <c r="U36" i="4"/>
  <c r="U37" i="4" s="1"/>
  <c r="T36" i="4"/>
  <c r="T37" i="4" s="1"/>
  <c r="S36" i="4"/>
  <c r="S37" i="4" s="1"/>
  <c r="M36" i="4"/>
  <c r="M37" i="4" s="1"/>
  <c r="L36" i="4"/>
  <c r="L37" i="4" s="1"/>
  <c r="K36" i="4"/>
  <c r="K37" i="4" s="1"/>
  <c r="F36" i="4"/>
  <c r="F37" i="4" s="1"/>
  <c r="AE31" i="4"/>
  <c r="AE33" i="4" s="1"/>
  <c r="W31" i="4"/>
  <c r="W33" i="4" s="1"/>
  <c r="U31" i="4"/>
  <c r="U33" i="4" s="1"/>
  <c r="O31" i="4"/>
  <c r="O33" i="4" s="1"/>
  <c r="G31" i="4"/>
  <c r="G33" i="4" s="1"/>
  <c r="AI30" i="4"/>
  <c r="AC30" i="4"/>
  <c r="U30" i="4"/>
  <c r="S30" i="4"/>
  <c r="M30" i="4"/>
  <c r="AE25" i="4"/>
  <c r="AE27" i="4" s="1"/>
  <c r="AC25" i="4"/>
  <c r="AC27" i="4" s="1"/>
  <c r="W25" i="4"/>
  <c r="W27" i="4" s="1"/>
  <c r="O25" i="4"/>
  <c r="O27" i="4" s="1"/>
  <c r="M25" i="4"/>
  <c r="M27" i="4" s="1"/>
  <c r="G25" i="4"/>
  <c r="G27" i="4" s="1"/>
  <c r="AC24" i="4"/>
  <c r="AA24" i="4"/>
  <c r="U24" i="4"/>
  <c r="M24" i="4"/>
  <c r="K24" i="4"/>
  <c r="AI8" i="4"/>
  <c r="AA8" i="4"/>
  <c r="Y8" i="4"/>
  <c r="T8" i="4"/>
  <c r="S8" i="4"/>
  <c r="K8" i="4"/>
  <c r="I8" i="4"/>
  <c r="AI7" i="4"/>
  <c r="AH7" i="4"/>
  <c r="AG7" i="4"/>
  <c r="AF7" i="4"/>
  <c r="AE7" i="4"/>
  <c r="AD7" i="4"/>
  <c r="AC7" i="4"/>
  <c r="AB7" i="4"/>
  <c r="AA7" i="4"/>
  <c r="Z7" i="4"/>
  <c r="Y7" i="4"/>
  <c r="X7" i="4"/>
  <c r="W7" i="4"/>
  <c r="V7" i="4"/>
  <c r="U7" i="4"/>
  <c r="T7" i="4"/>
  <c r="S7" i="4"/>
  <c r="R7" i="4"/>
  <c r="Q7" i="4"/>
  <c r="P7" i="4"/>
  <c r="O7" i="4"/>
  <c r="N7" i="4"/>
  <c r="M7" i="4"/>
  <c r="L7" i="4"/>
  <c r="K7" i="4"/>
  <c r="J7" i="4"/>
  <c r="I7" i="4"/>
  <c r="H7" i="4"/>
  <c r="G7" i="4"/>
  <c r="F7" i="4"/>
  <c r="AI6" i="4"/>
  <c r="AH6" i="4"/>
  <c r="AH74" i="4" s="1"/>
  <c r="AH75" i="4" s="1"/>
  <c r="AG6" i="4"/>
  <c r="AG78" i="4" s="1"/>
  <c r="AG79" i="4" s="1"/>
  <c r="AF6" i="4"/>
  <c r="AF66" i="4" s="1"/>
  <c r="AF67" i="4" s="1"/>
  <c r="AE6" i="4"/>
  <c r="AE48" i="4" s="1"/>
  <c r="AE49" i="4" s="1"/>
  <c r="AD6" i="4"/>
  <c r="AD36" i="4" s="1"/>
  <c r="AD37" i="4" s="1"/>
  <c r="AC6" i="4"/>
  <c r="AC74" i="4" s="1"/>
  <c r="AC75" i="4" s="1"/>
  <c r="AB6" i="4"/>
  <c r="AB48" i="4" s="1"/>
  <c r="AB49" i="4" s="1"/>
  <c r="AA6" i="4"/>
  <c r="Z6" i="4"/>
  <c r="Y6" i="4"/>
  <c r="Y70" i="4" s="1"/>
  <c r="Y71" i="4" s="1"/>
  <c r="X6" i="4"/>
  <c r="W6" i="4"/>
  <c r="W40" i="4" s="1"/>
  <c r="W41" i="4" s="1"/>
  <c r="V6" i="4"/>
  <c r="V31" i="4" s="1"/>
  <c r="V33" i="4" s="1"/>
  <c r="U6" i="4"/>
  <c r="T6" i="4"/>
  <c r="T40" i="4" s="1"/>
  <c r="T41" i="4" s="1"/>
  <c r="S6" i="4"/>
  <c r="S52" i="4" s="1"/>
  <c r="S53" i="4" s="1"/>
  <c r="R6" i="4"/>
  <c r="R74" i="4" s="1"/>
  <c r="R75" i="4" s="1"/>
  <c r="Q6" i="4"/>
  <c r="Q74" i="4" s="1"/>
  <c r="Q75" i="4" s="1"/>
  <c r="P6" i="4"/>
  <c r="P52" i="4" s="1"/>
  <c r="P53" i="4" s="1"/>
  <c r="O6" i="4"/>
  <c r="N6" i="4"/>
  <c r="N36" i="4" s="1"/>
  <c r="N37" i="4" s="1"/>
  <c r="M6" i="4"/>
  <c r="M62" i="4" s="1"/>
  <c r="M63" i="4" s="1"/>
  <c r="L6" i="4"/>
  <c r="L40" i="4" s="1"/>
  <c r="L41" i="4" s="1"/>
  <c r="K6" i="4"/>
  <c r="K44" i="4" s="1"/>
  <c r="K45" i="4" s="1"/>
  <c r="J6" i="4"/>
  <c r="J44" i="4" s="1"/>
  <c r="J45" i="4" s="1"/>
  <c r="I6" i="4"/>
  <c r="H6" i="4"/>
  <c r="H31" i="4" s="1"/>
  <c r="G6" i="4"/>
  <c r="G40" i="4" s="1"/>
  <c r="G41" i="4" s="1"/>
  <c r="F6" i="4"/>
  <c r="F31" i="4" s="1"/>
  <c r="F33" i="4" s="1"/>
  <c r="AI4" i="4"/>
  <c r="AH4" i="4"/>
  <c r="AH30" i="4" s="1"/>
  <c r="AG4" i="4"/>
  <c r="AG30" i="4" s="1"/>
  <c r="AF4" i="4"/>
  <c r="AF30" i="4" s="1"/>
  <c r="AE4" i="4"/>
  <c r="AE30" i="4" s="1"/>
  <c r="AD4" i="4"/>
  <c r="AD24" i="4" s="1"/>
  <c r="AC4" i="4"/>
  <c r="AB4" i="4"/>
  <c r="AB24" i="4" s="1"/>
  <c r="AA4" i="4"/>
  <c r="Z4" i="4"/>
  <c r="Z30" i="4" s="1"/>
  <c r="Y4" i="4"/>
  <c r="Y30" i="4" s="1"/>
  <c r="X4" i="4"/>
  <c r="X30" i="4" s="1"/>
  <c r="W4" i="4"/>
  <c r="W30" i="4" s="1"/>
  <c r="V4" i="4"/>
  <c r="U4" i="4"/>
  <c r="T4" i="4"/>
  <c r="T30" i="4" s="1"/>
  <c r="S4" i="4"/>
  <c r="R4" i="4"/>
  <c r="R30" i="4" s="1"/>
  <c r="Q4" i="4"/>
  <c r="Q30" i="4" s="1"/>
  <c r="P4" i="4"/>
  <c r="P30" i="4" s="1"/>
  <c r="O4" i="4"/>
  <c r="O30" i="4" s="1"/>
  <c r="N4" i="4"/>
  <c r="M4" i="4"/>
  <c r="L4" i="4"/>
  <c r="L24" i="4" s="1"/>
  <c r="K4" i="4"/>
  <c r="J4" i="4"/>
  <c r="J30" i="4" s="1"/>
  <c r="I4" i="4"/>
  <c r="I30" i="4" s="1"/>
  <c r="H4" i="4"/>
  <c r="H30" i="4" s="1"/>
  <c r="G4" i="4"/>
  <c r="G30" i="4" s="1"/>
  <c r="F4" i="4"/>
  <c r="AI39" i="3"/>
  <c r="AH39" i="3"/>
  <c r="AG39" i="3"/>
  <c r="AF39" i="3"/>
  <c r="AE39" i="3"/>
  <c r="AD39" i="3"/>
  <c r="AC39" i="3"/>
  <c r="AB39" i="3"/>
  <c r="AA39" i="3"/>
  <c r="Z39" i="3"/>
  <c r="Y39" i="3"/>
  <c r="X39" i="3"/>
  <c r="X122" i="10" s="1"/>
  <c r="X124" i="10" s="1"/>
  <c r="W39" i="3"/>
  <c r="V39" i="3"/>
  <c r="U39" i="3"/>
  <c r="T39" i="3"/>
  <c r="S39" i="3"/>
  <c r="R39" i="3"/>
  <c r="Q39" i="3"/>
  <c r="P39" i="3"/>
  <c r="O39" i="3"/>
  <c r="N39" i="3"/>
  <c r="M39" i="3"/>
  <c r="L39" i="3"/>
  <c r="K39" i="3"/>
  <c r="J39" i="3"/>
  <c r="I39" i="3"/>
  <c r="I122" i="4" s="1"/>
  <c r="I124" i="4" s="1"/>
  <c r="I125" i="4" s="1"/>
  <c r="H39" i="3"/>
  <c r="H122" i="4" s="1"/>
  <c r="H124" i="4" s="1"/>
  <c r="H125" i="4" s="1"/>
  <c r="G39" i="3"/>
  <c r="G122" i="4" s="1"/>
  <c r="G124" i="4" s="1"/>
  <c r="G125" i="4" s="1"/>
  <c r="F39" i="3"/>
  <c r="F122" i="4" s="1"/>
  <c r="F124" i="4" s="1"/>
  <c r="F125" i="4" s="1"/>
  <c r="AD35" i="3"/>
  <c r="Y35" i="3"/>
  <c r="X35" i="3"/>
  <c r="W35" i="3"/>
  <c r="P35" i="3"/>
  <c r="N35" i="3"/>
  <c r="M35" i="3"/>
  <c r="I35" i="3"/>
  <c r="F34" i="3"/>
  <c r="AH29" i="3"/>
  <c r="AD29" i="3"/>
  <c r="Z29" i="3"/>
  <c r="J29" i="3"/>
  <c r="F29" i="3"/>
  <c r="F28" i="3"/>
  <c r="F25" i="3"/>
  <c r="AH23" i="3"/>
  <c r="AD23" i="3"/>
  <c r="Z23" i="3"/>
  <c r="V23" i="3"/>
  <c r="R23" i="3"/>
  <c r="N23" i="3"/>
  <c r="J23" i="3"/>
  <c r="F23" i="3"/>
  <c r="F22" i="3"/>
  <c r="AI18" i="3"/>
  <c r="AH18" i="3"/>
  <c r="AG18" i="3"/>
  <c r="AG29" i="3" s="1"/>
  <c r="AF18" i="3"/>
  <c r="AF35" i="3" s="1"/>
  <c r="AE18" i="3"/>
  <c r="AE35" i="3" s="1"/>
  <c r="AD18" i="3"/>
  <c r="AC18" i="3"/>
  <c r="AB18" i="3"/>
  <c r="AB29" i="3" s="1"/>
  <c r="AA18" i="3"/>
  <c r="Z18" i="3"/>
  <c r="Y18" i="3"/>
  <c r="Y29" i="3" s="1"/>
  <c r="X18" i="3"/>
  <c r="W18" i="3"/>
  <c r="V18" i="3"/>
  <c r="U18" i="3"/>
  <c r="T18" i="3"/>
  <c r="S18" i="3"/>
  <c r="R18" i="3"/>
  <c r="Q18" i="3"/>
  <c r="Q29" i="3" s="1"/>
  <c r="P18" i="3"/>
  <c r="O18" i="3"/>
  <c r="O35" i="3" s="1"/>
  <c r="N18" i="3"/>
  <c r="M18" i="3"/>
  <c r="L18" i="3"/>
  <c r="K18" i="3"/>
  <c r="J18" i="3"/>
  <c r="I18" i="3"/>
  <c r="I29" i="3" s="1"/>
  <c r="H18" i="3"/>
  <c r="H23" i="3" s="1"/>
  <c r="G18" i="3"/>
  <c r="G35" i="3" s="1"/>
  <c r="F18" i="3"/>
  <c r="B28" i="2"/>
  <c r="AG8" i="4" s="1"/>
  <c r="F40" i="3" l="1"/>
  <c r="F31" i="3"/>
  <c r="H33" i="4"/>
  <c r="H32" i="4"/>
  <c r="K35" i="3"/>
  <c r="X86" i="4"/>
  <c r="X87" i="4" s="1"/>
  <c r="X78" i="4"/>
  <c r="X79" i="4" s="1"/>
  <c r="X82" i="4"/>
  <c r="X83" i="4" s="1"/>
  <c r="X48" i="4"/>
  <c r="X49" i="4" s="1"/>
  <c r="X40" i="4"/>
  <c r="X41" i="4" s="1"/>
  <c r="X90" i="4"/>
  <c r="X91" i="4" s="1"/>
  <c r="X74" i="4"/>
  <c r="X75" i="4" s="1"/>
  <c r="X62" i="4"/>
  <c r="X63" i="4" s="1"/>
  <c r="X66" i="4"/>
  <c r="X67" i="4" s="1"/>
  <c r="X44" i="4"/>
  <c r="X45" i="4" s="1"/>
  <c r="X36" i="4"/>
  <c r="X37" i="4" s="1"/>
  <c r="X54" i="4" s="1"/>
  <c r="S122" i="10"/>
  <c r="S124" i="10" s="1"/>
  <c r="S122" i="4"/>
  <c r="S124" i="4" s="1"/>
  <c r="S125" i="4" s="1"/>
  <c r="AI122" i="10"/>
  <c r="AI124" i="10" s="1"/>
  <c r="AI122" i="4"/>
  <c r="AI124" i="4" s="1"/>
  <c r="AI125" i="4" s="1"/>
  <c r="T23" i="3"/>
  <c r="T41" i="3" s="1"/>
  <c r="L122" i="10"/>
  <c r="L124" i="10" s="1"/>
  <c r="L122" i="4"/>
  <c r="L124" i="4" s="1"/>
  <c r="L125" i="4" s="1"/>
  <c r="AE26" i="4"/>
  <c r="W32" i="4"/>
  <c r="H44" i="4"/>
  <c r="H45" i="4" s="1"/>
  <c r="AC44" i="4"/>
  <c r="AC45" i="4" s="1"/>
  <c r="AD48" i="4"/>
  <c r="AD49" i="4" s="1"/>
  <c r="N66" i="4"/>
  <c r="N67" i="4" s="1"/>
  <c r="AA35" i="3"/>
  <c r="F32" i="4"/>
  <c r="P86" i="4"/>
  <c r="P87" i="4" s="1"/>
  <c r="P70" i="4"/>
  <c r="P71" i="4" s="1"/>
  <c r="P90" i="4"/>
  <c r="P91" i="4" s="1"/>
  <c r="P82" i="4"/>
  <c r="P83" i="4" s="1"/>
  <c r="P74" i="4"/>
  <c r="P75" i="4" s="1"/>
  <c r="P48" i="4"/>
  <c r="P49" i="4" s="1"/>
  <c r="P36" i="4"/>
  <c r="P37" i="4" s="1"/>
  <c r="P78" i="4"/>
  <c r="P79" i="4" s="1"/>
  <c r="P66" i="4"/>
  <c r="P67" i="4" s="1"/>
  <c r="U98" i="4"/>
  <c r="L35" i="3"/>
  <c r="S23" i="3"/>
  <c r="AI23" i="3"/>
  <c r="F24" i="4"/>
  <c r="H25" i="4"/>
  <c r="X25" i="4"/>
  <c r="N30" i="4"/>
  <c r="AF31" i="4"/>
  <c r="L58" i="7"/>
  <c r="L59" i="7" s="1"/>
  <c r="L61" i="7" s="1"/>
  <c r="L23" i="3"/>
  <c r="AB23" i="3"/>
  <c r="U29" i="3"/>
  <c r="AI29" i="3"/>
  <c r="T122" i="10"/>
  <c r="T124" i="10" s="1"/>
  <c r="T122" i="4"/>
  <c r="T124" i="4" s="1"/>
  <c r="T125" i="4" s="1"/>
  <c r="AB122" i="10"/>
  <c r="AB124" i="10" s="1"/>
  <c r="AB122" i="4"/>
  <c r="AB124" i="4" s="1"/>
  <c r="AB125" i="4" s="1"/>
  <c r="O26" i="4"/>
  <c r="G32" i="4"/>
  <c r="G21" i="3"/>
  <c r="M23" i="3"/>
  <c r="U23" i="3"/>
  <c r="AC23" i="3"/>
  <c r="K29" i="3"/>
  <c r="V29" i="3"/>
  <c r="V41" i="3" s="1"/>
  <c r="F30" i="3"/>
  <c r="G27" i="3" s="1"/>
  <c r="AC35" i="3"/>
  <c r="M122" i="10"/>
  <c r="M124" i="10" s="1"/>
  <c r="M122" i="4"/>
  <c r="M124" i="4" s="1"/>
  <c r="M125" i="4" s="1"/>
  <c r="U122" i="10"/>
  <c r="U124" i="10" s="1"/>
  <c r="U122" i="4"/>
  <c r="U124" i="4" s="1"/>
  <c r="U125" i="4" s="1"/>
  <c r="AC122" i="10"/>
  <c r="AC124" i="10" s="1"/>
  <c r="AC122" i="4"/>
  <c r="AC124" i="4" s="1"/>
  <c r="AC125" i="4" s="1"/>
  <c r="J8" i="4"/>
  <c r="Z8" i="4"/>
  <c r="N25" i="4"/>
  <c r="N27" i="4" s="1"/>
  <c r="AD25" i="4"/>
  <c r="AD27" i="4" s="1"/>
  <c r="X52" i="4"/>
  <c r="X53" i="4" s="1"/>
  <c r="AF74" i="4"/>
  <c r="AF75" i="4" s="1"/>
  <c r="AF78" i="4"/>
  <c r="AF79" i="4" s="1"/>
  <c r="P40" i="4"/>
  <c r="P41" i="4" s="1"/>
  <c r="H40" i="4"/>
  <c r="H41" i="4" s="1"/>
  <c r="P44" i="4"/>
  <c r="P45" i="4" s="1"/>
  <c r="V32" i="4"/>
  <c r="AD30" i="4"/>
  <c r="O29" i="3"/>
  <c r="AD41" i="3"/>
  <c r="F35" i="3"/>
  <c r="F36" i="3" s="1"/>
  <c r="G33" i="3" s="1"/>
  <c r="Q35" i="3"/>
  <c r="S32" i="4"/>
  <c r="S26" i="4"/>
  <c r="M86" i="4"/>
  <c r="M87" i="4" s="1"/>
  <c r="M78" i="4"/>
  <c r="M79" i="4" s="1"/>
  <c r="M90" i="4"/>
  <c r="M91" i="4" s="1"/>
  <c r="M82" i="4"/>
  <c r="M83" i="4" s="1"/>
  <c r="M44" i="4"/>
  <c r="M45" i="4" s="1"/>
  <c r="M40" i="4"/>
  <c r="M41" i="4" s="1"/>
  <c r="M54" i="4" s="1"/>
  <c r="M57" i="4" s="1"/>
  <c r="M70" i="4"/>
  <c r="M71" i="4" s="1"/>
  <c r="M48" i="4"/>
  <c r="M49" i="4" s="1"/>
  <c r="U86" i="4"/>
  <c r="U87" i="4" s="1"/>
  <c r="U70" i="4"/>
  <c r="U71" i="4" s="1"/>
  <c r="U78" i="4"/>
  <c r="U79" i="4" s="1"/>
  <c r="U52" i="4"/>
  <c r="U53" i="4" s="1"/>
  <c r="U40" i="4"/>
  <c r="U41" i="4" s="1"/>
  <c r="U54" i="4" s="1"/>
  <c r="U74" i="4"/>
  <c r="U75" i="4" s="1"/>
  <c r="U66" i="4"/>
  <c r="U67" i="4" s="1"/>
  <c r="U62" i="4"/>
  <c r="U63" i="4" s="1"/>
  <c r="U82" i="4"/>
  <c r="U83" i="4" s="1"/>
  <c r="U44" i="4"/>
  <c r="U45" i="4" s="1"/>
  <c r="AC82" i="4"/>
  <c r="AC83" i="4" s="1"/>
  <c r="AC62" i="4"/>
  <c r="AC63" i="4" s="1"/>
  <c r="AC90" i="4"/>
  <c r="AC91" i="4" s="1"/>
  <c r="AC66" i="4"/>
  <c r="AC67" i="4" s="1"/>
  <c r="AC78" i="4"/>
  <c r="AC79" i="4" s="1"/>
  <c r="AC48" i="4"/>
  <c r="AC49" i="4" s="1"/>
  <c r="AC86" i="4"/>
  <c r="AC87" i="4" s="1"/>
  <c r="AC70" i="4"/>
  <c r="AC71" i="4" s="1"/>
  <c r="AC40" i="4"/>
  <c r="AC41" i="4" s="1"/>
  <c r="AC52" i="4"/>
  <c r="AC53" i="4" s="1"/>
  <c r="AC54" i="4" s="1"/>
  <c r="L8" i="4"/>
  <c r="AB8" i="4"/>
  <c r="N24" i="4"/>
  <c r="P25" i="4"/>
  <c r="AF25" i="4"/>
  <c r="F30" i="4"/>
  <c r="V30" i="4"/>
  <c r="X31" i="4"/>
  <c r="P62" i="4"/>
  <c r="P63" i="4" s="1"/>
  <c r="S35" i="3"/>
  <c r="S29" i="3"/>
  <c r="AF86" i="4"/>
  <c r="AF87" i="4" s="1"/>
  <c r="AF90" i="4"/>
  <c r="AF91" i="4" s="1"/>
  <c r="AF98" i="4" s="1"/>
  <c r="AF48" i="4"/>
  <c r="AF49" i="4" s="1"/>
  <c r="AF40" i="4"/>
  <c r="AF41" i="4" s="1"/>
  <c r="AF70" i="4"/>
  <c r="AF71" i="4" s="1"/>
  <c r="AF82" i="4"/>
  <c r="AF83" i="4" s="1"/>
  <c r="AF52" i="4"/>
  <c r="AF53" i="4" s="1"/>
  <c r="AF36" i="4"/>
  <c r="AF37" i="4" s="1"/>
  <c r="AF44" i="4"/>
  <c r="AF45" i="4" s="1"/>
  <c r="AF62" i="4"/>
  <c r="AF63" i="4" s="1"/>
  <c r="T35" i="3"/>
  <c r="K23" i="3"/>
  <c r="AA23" i="3"/>
  <c r="V24" i="4"/>
  <c r="V98" i="4"/>
  <c r="AE29" i="3"/>
  <c r="L29" i="3"/>
  <c r="N122" i="10"/>
  <c r="N124" i="10" s="1"/>
  <c r="N122" i="4"/>
  <c r="N124" i="4" s="1"/>
  <c r="N125" i="4" s="1"/>
  <c r="AD122" i="10"/>
  <c r="AD124" i="10" s="1"/>
  <c r="AD122" i="4"/>
  <c r="AD124" i="4" s="1"/>
  <c r="AD125" i="4" s="1"/>
  <c r="P29" i="3"/>
  <c r="X29" i="3"/>
  <c r="O23" i="3"/>
  <c r="AE23" i="3"/>
  <c r="P23" i="3"/>
  <c r="X23" i="3"/>
  <c r="AF23" i="3"/>
  <c r="N29" i="3"/>
  <c r="U35" i="3"/>
  <c r="T26" i="4"/>
  <c r="F90" i="4"/>
  <c r="F91" i="4" s="1"/>
  <c r="F82" i="4"/>
  <c r="F83" i="4" s="1"/>
  <c r="F62" i="4"/>
  <c r="F63" i="4" s="1"/>
  <c r="F86" i="4"/>
  <c r="F87" i="4" s="1"/>
  <c r="F66" i="4"/>
  <c r="F67" i="4" s="1"/>
  <c r="F40" i="4"/>
  <c r="F41" i="4" s="1"/>
  <c r="F54" i="4" s="1"/>
  <c r="F74" i="4"/>
  <c r="F75" i="4" s="1"/>
  <c r="F48" i="4"/>
  <c r="F49" i="4" s="1"/>
  <c r="F52" i="4"/>
  <c r="F53" i="4" s="1"/>
  <c r="N86" i="4"/>
  <c r="N87" i="4" s="1"/>
  <c r="N78" i="4"/>
  <c r="N79" i="4" s="1"/>
  <c r="N74" i="4"/>
  <c r="N75" i="4" s="1"/>
  <c r="N90" i="4"/>
  <c r="N91" i="4" s="1"/>
  <c r="N44" i="4"/>
  <c r="N45" i="4" s="1"/>
  <c r="N40" i="4"/>
  <c r="N41" i="4" s="1"/>
  <c r="N54" i="4" s="1"/>
  <c r="N70" i="4"/>
  <c r="N71" i="4" s="1"/>
  <c r="N48" i="4"/>
  <c r="N49" i="4" s="1"/>
  <c r="V66" i="4"/>
  <c r="V67" i="4" s="1"/>
  <c r="V70" i="4"/>
  <c r="V71" i="4" s="1"/>
  <c r="V82" i="4"/>
  <c r="V83" i="4" s="1"/>
  <c r="V78" i="4"/>
  <c r="V79" i="4" s="1"/>
  <c r="V52" i="4"/>
  <c r="V53" i="4" s="1"/>
  <c r="V40" i="4"/>
  <c r="V41" i="4" s="1"/>
  <c r="V54" i="4" s="1"/>
  <c r="V74" i="4"/>
  <c r="V75" i="4" s="1"/>
  <c r="V62" i="4"/>
  <c r="V63" i="4" s="1"/>
  <c r="V44" i="4"/>
  <c r="V45" i="4" s="1"/>
  <c r="V86" i="4"/>
  <c r="V87" i="4" s="1"/>
  <c r="AD90" i="4"/>
  <c r="AD91" i="4" s="1"/>
  <c r="AD74" i="4"/>
  <c r="AD75" i="4" s="1"/>
  <c r="AD78" i="4"/>
  <c r="AD79" i="4" s="1"/>
  <c r="AD86" i="4"/>
  <c r="AD87" i="4" s="1"/>
  <c r="AD82" i="4"/>
  <c r="AD83" i="4" s="1"/>
  <c r="AD70" i="4"/>
  <c r="AD71" i="4" s="1"/>
  <c r="AD40" i="4"/>
  <c r="AD41" i="4" s="1"/>
  <c r="AD54" i="4" s="1"/>
  <c r="AD52" i="4"/>
  <c r="AD53" i="4" s="1"/>
  <c r="AD44" i="4"/>
  <c r="AD45" i="4" s="1"/>
  <c r="Q8" i="4"/>
  <c r="S24" i="4"/>
  <c r="AI24" i="4"/>
  <c r="U25" i="4"/>
  <c r="U27" i="4" s="1"/>
  <c r="G26" i="4"/>
  <c r="W26" i="4"/>
  <c r="K30" i="4"/>
  <c r="AA30" i="4"/>
  <c r="M31" i="4"/>
  <c r="M33" i="4" s="1"/>
  <c r="AC31" i="4"/>
  <c r="AC33" i="4" s="1"/>
  <c r="AC57" i="4" s="1"/>
  <c r="O32" i="4"/>
  <c r="AE32" i="4"/>
  <c r="F78" i="4"/>
  <c r="F79" i="4" s="1"/>
  <c r="AI35" i="3"/>
  <c r="H86" i="4"/>
  <c r="H87" i="4" s="1"/>
  <c r="H82" i="4"/>
  <c r="H83" i="4" s="1"/>
  <c r="H66" i="4"/>
  <c r="H67" i="4" s="1"/>
  <c r="H48" i="4"/>
  <c r="H49" i="4" s="1"/>
  <c r="H78" i="4"/>
  <c r="H79" i="4" s="1"/>
  <c r="H74" i="4"/>
  <c r="H75" i="4" s="1"/>
  <c r="H90" i="4"/>
  <c r="H91" i="4" s="1"/>
  <c r="H62" i="4"/>
  <c r="H63" i="4" s="1"/>
  <c r="H36" i="4"/>
  <c r="H37" i="4" s="1"/>
  <c r="H52" i="4"/>
  <c r="H53" i="4" s="1"/>
  <c r="H70" i="4"/>
  <c r="H71" i="4" s="1"/>
  <c r="AB35" i="3"/>
  <c r="T29" i="3"/>
  <c r="K122" i="10"/>
  <c r="K124" i="10" s="1"/>
  <c r="K122" i="4"/>
  <c r="K124" i="4" s="1"/>
  <c r="K125" i="4" s="1"/>
  <c r="AA122" i="10"/>
  <c r="AA124" i="10" s="1"/>
  <c r="AA122" i="4"/>
  <c r="AA124" i="4" s="1"/>
  <c r="AA125" i="4" s="1"/>
  <c r="P31" i="4"/>
  <c r="G29" i="3"/>
  <c r="W29" i="3"/>
  <c r="N41" i="3"/>
  <c r="V122" i="10"/>
  <c r="V124" i="10" s="1"/>
  <c r="V122" i="4"/>
  <c r="V124" i="4" s="1"/>
  <c r="V125" i="4" s="1"/>
  <c r="H29" i="3"/>
  <c r="AF29" i="3"/>
  <c r="G23" i="3"/>
  <c r="G41" i="3" s="1"/>
  <c r="W23" i="3"/>
  <c r="M29" i="3"/>
  <c r="AA29" i="3"/>
  <c r="AD8" i="10"/>
  <c r="V8" i="10"/>
  <c r="N8" i="10"/>
  <c r="F8" i="10"/>
  <c r="AD8" i="7"/>
  <c r="V8" i="7"/>
  <c r="N8" i="7"/>
  <c r="F8" i="7"/>
  <c r="AC8" i="10"/>
  <c r="U8" i="10"/>
  <c r="M8" i="10"/>
  <c r="AI8" i="10"/>
  <c r="Y8" i="10"/>
  <c r="O8" i="10"/>
  <c r="AH8" i="7"/>
  <c r="Y8" i="7"/>
  <c r="P8" i="7"/>
  <c r="G8" i="7"/>
  <c r="AH8" i="10"/>
  <c r="X8" i="10"/>
  <c r="L8" i="10"/>
  <c r="AG8" i="10"/>
  <c r="W8" i="10"/>
  <c r="K8" i="10"/>
  <c r="AF8" i="10"/>
  <c r="T8" i="10"/>
  <c r="J8" i="10"/>
  <c r="AE8" i="10"/>
  <c r="S8" i="10"/>
  <c r="I8" i="10"/>
  <c r="R8" i="10"/>
  <c r="AF8" i="7"/>
  <c r="U8" i="7"/>
  <c r="K8" i="7"/>
  <c r="Q8" i="10"/>
  <c r="AE8" i="7"/>
  <c r="T8" i="7"/>
  <c r="J8" i="7"/>
  <c r="P8" i="10"/>
  <c r="H8" i="10"/>
  <c r="AB8" i="7"/>
  <c r="R8" i="7"/>
  <c r="H8" i="7"/>
  <c r="G8" i="10"/>
  <c r="AA8" i="7"/>
  <c r="Q8" i="7"/>
  <c r="AG8" i="7"/>
  <c r="L8" i="7"/>
  <c r="AA8" i="10"/>
  <c r="Z8" i="7"/>
  <c r="Z8" i="10"/>
  <c r="X8" i="7"/>
  <c r="W8" i="7"/>
  <c r="O8" i="7"/>
  <c r="AI8" i="7"/>
  <c r="AC8" i="7"/>
  <c r="AB8" i="10"/>
  <c r="S8" i="7"/>
  <c r="I8" i="7"/>
  <c r="AF8" i="4"/>
  <c r="X8" i="4"/>
  <c r="P8" i="4"/>
  <c r="H8" i="4"/>
  <c r="AE8" i="4"/>
  <c r="W8" i="4"/>
  <c r="O8" i="4"/>
  <c r="G8" i="4"/>
  <c r="M8" i="7"/>
  <c r="AD8" i="4"/>
  <c r="V8" i="4"/>
  <c r="N8" i="4"/>
  <c r="F8" i="4"/>
  <c r="AC8" i="4"/>
  <c r="U8" i="4"/>
  <c r="M8" i="4"/>
  <c r="J35" i="3"/>
  <c r="J41" i="3" s="1"/>
  <c r="R35" i="3"/>
  <c r="Z35" i="3"/>
  <c r="Z41" i="3" s="1"/>
  <c r="AH35" i="3"/>
  <c r="AH41" i="3" s="1"/>
  <c r="I23" i="3"/>
  <c r="I41" i="3" s="1"/>
  <c r="Q23" i="3"/>
  <c r="Q41" i="3" s="1"/>
  <c r="Y23" i="3"/>
  <c r="Y41" i="3" s="1"/>
  <c r="AG23" i="3"/>
  <c r="R29" i="3"/>
  <c r="R41" i="3" s="1"/>
  <c r="AC29" i="3"/>
  <c r="H35" i="3"/>
  <c r="V35" i="3"/>
  <c r="AG35" i="3"/>
  <c r="M26" i="4"/>
  <c r="U32" i="4"/>
  <c r="U26" i="4"/>
  <c r="AC26" i="4"/>
  <c r="G90" i="4"/>
  <c r="G91" i="4" s="1"/>
  <c r="G82" i="4"/>
  <c r="G83" i="4" s="1"/>
  <c r="G74" i="4"/>
  <c r="G75" i="4" s="1"/>
  <c r="G66" i="4"/>
  <c r="G67" i="4" s="1"/>
  <c r="G86" i="4"/>
  <c r="G87" i="4" s="1"/>
  <c r="G78" i="4"/>
  <c r="G79" i="4" s="1"/>
  <c r="G70" i="4"/>
  <c r="G71" i="4" s="1"/>
  <c r="G52" i="4"/>
  <c r="G53" i="4" s="1"/>
  <c r="G44" i="4"/>
  <c r="G45" i="4" s="1"/>
  <c r="G48" i="4"/>
  <c r="G49" i="4" s="1"/>
  <c r="G62" i="4"/>
  <c r="G63" i="4" s="1"/>
  <c r="G36" i="4"/>
  <c r="G37" i="4" s="1"/>
  <c r="G54" i="4" s="1"/>
  <c r="G57" i="4" s="1"/>
  <c r="O90" i="4"/>
  <c r="O91" i="4" s="1"/>
  <c r="O82" i="4"/>
  <c r="O83" i="4" s="1"/>
  <c r="O74" i="4"/>
  <c r="O75" i="4" s="1"/>
  <c r="O66" i="4"/>
  <c r="O67" i="4" s="1"/>
  <c r="O86" i="4"/>
  <c r="O87" i="4" s="1"/>
  <c r="O78" i="4"/>
  <c r="O79" i="4" s="1"/>
  <c r="O70" i="4"/>
  <c r="O71" i="4" s="1"/>
  <c r="O52" i="4"/>
  <c r="O53" i="4" s="1"/>
  <c r="O44" i="4"/>
  <c r="O45" i="4" s="1"/>
  <c r="O62" i="4"/>
  <c r="O63" i="4" s="1"/>
  <c r="O48" i="4"/>
  <c r="O49" i="4" s="1"/>
  <c r="O36" i="4"/>
  <c r="O37" i="4" s="1"/>
  <c r="W90" i="4"/>
  <c r="W91" i="4" s="1"/>
  <c r="W82" i="4"/>
  <c r="W83" i="4" s="1"/>
  <c r="W74" i="4"/>
  <c r="W75" i="4" s="1"/>
  <c r="W66" i="4"/>
  <c r="W67" i="4" s="1"/>
  <c r="W86" i="4"/>
  <c r="W87" i="4" s="1"/>
  <c r="W78" i="4"/>
  <c r="W79" i="4" s="1"/>
  <c r="W70" i="4"/>
  <c r="W71" i="4" s="1"/>
  <c r="W62" i="4"/>
  <c r="W63" i="4" s="1"/>
  <c r="W52" i="4"/>
  <c r="W53" i="4" s="1"/>
  <c r="W44" i="4"/>
  <c r="W45" i="4" s="1"/>
  <c r="W36" i="4"/>
  <c r="W37" i="4" s="1"/>
  <c r="W48" i="4"/>
  <c r="W49" i="4" s="1"/>
  <c r="AE90" i="4"/>
  <c r="AE91" i="4" s="1"/>
  <c r="AE82" i="4"/>
  <c r="AE83" i="4" s="1"/>
  <c r="AE74" i="4"/>
  <c r="AE75" i="4" s="1"/>
  <c r="AE66" i="4"/>
  <c r="AE67" i="4" s="1"/>
  <c r="AE86" i="4"/>
  <c r="AE87" i="4" s="1"/>
  <c r="AE78" i="4"/>
  <c r="AE79" i="4" s="1"/>
  <c r="AE70" i="4"/>
  <c r="AE71" i="4" s="1"/>
  <c r="AE62" i="4"/>
  <c r="AE63" i="4" s="1"/>
  <c r="AE52" i="4"/>
  <c r="AE53" i="4" s="1"/>
  <c r="AE44" i="4"/>
  <c r="AE45" i="4" s="1"/>
  <c r="AE40" i="4"/>
  <c r="AE41" i="4" s="1"/>
  <c r="AE36" i="4"/>
  <c r="AE37" i="4" s="1"/>
  <c r="R8" i="4"/>
  <c r="AH8" i="4"/>
  <c r="T24" i="4"/>
  <c r="F25" i="4"/>
  <c r="F27" i="4" s="1"/>
  <c r="V25" i="4"/>
  <c r="V27" i="4" s="1"/>
  <c r="L30" i="4"/>
  <c r="AB30" i="4"/>
  <c r="N31" i="4"/>
  <c r="N33" i="4" s="1"/>
  <c r="AD31" i="4"/>
  <c r="AD33" i="4" s="1"/>
  <c r="O40" i="4"/>
  <c r="O41" i="4" s="1"/>
  <c r="M52" i="4"/>
  <c r="M53" i="4" s="1"/>
  <c r="X70" i="4"/>
  <c r="X71" i="4" s="1"/>
  <c r="N82" i="4"/>
  <c r="N83" i="4" s="1"/>
  <c r="AG74" i="4"/>
  <c r="AG75" i="4" s="1"/>
  <c r="O122" i="10"/>
  <c r="O124" i="10" s="1"/>
  <c r="O122" i="4"/>
  <c r="O124" i="4" s="1"/>
  <c r="O125" i="4" s="1"/>
  <c r="W122" i="10"/>
  <c r="W124" i="10" s="1"/>
  <c r="W122" i="4"/>
  <c r="W124" i="4" s="1"/>
  <c r="W125" i="4" s="1"/>
  <c r="AE122" i="10"/>
  <c r="AE124" i="10" s="1"/>
  <c r="AE122" i="4"/>
  <c r="AE124" i="4" s="1"/>
  <c r="AE125" i="4" s="1"/>
  <c r="I74" i="4"/>
  <c r="I75" i="4" s="1"/>
  <c r="I62" i="4"/>
  <c r="I63" i="4" s="1"/>
  <c r="I86" i="4"/>
  <c r="I87" i="4" s="1"/>
  <c r="I78" i="4"/>
  <c r="I79" i="4" s="1"/>
  <c r="Q90" i="4"/>
  <c r="Q91" i="4" s="1"/>
  <c r="Q82" i="4"/>
  <c r="Q83" i="4" s="1"/>
  <c r="Q66" i="4"/>
  <c r="Q67" i="4" s="1"/>
  <c r="Y78" i="4"/>
  <c r="Y79" i="4" s="1"/>
  <c r="Y86" i="4"/>
  <c r="Y87" i="4" s="1"/>
  <c r="Y90" i="4"/>
  <c r="Y91" i="4" s="1"/>
  <c r="Y98" i="4" s="1"/>
  <c r="Y62" i="4"/>
  <c r="Y63" i="4" s="1"/>
  <c r="Y74" i="4"/>
  <c r="Y75" i="4" s="1"/>
  <c r="AG66" i="4"/>
  <c r="AG67" i="4" s="1"/>
  <c r="AG70" i="4"/>
  <c r="AG71" i="4" s="1"/>
  <c r="AG86" i="4"/>
  <c r="AG87" i="4" s="1"/>
  <c r="AG82" i="4"/>
  <c r="AG83" i="4" s="1"/>
  <c r="G24" i="4"/>
  <c r="O24" i="4"/>
  <c r="W24" i="4"/>
  <c r="AE24" i="4"/>
  <c r="I25" i="4"/>
  <c r="Q25" i="4"/>
  <c r="Y25" i="4"/>
  <c r="AG25" i="4"/>
  <c r="I31" i="4"/>
  <c r="Q31" i="4"/>
  <c r="Y31" i="4"/>
  <c r="AG31" i="4"/>
  <c r="K40" i="4"/>
  <c r="K41" i="4" s="1"/>
  <c r="K54" i="4" s="1"/>
  <c r="S40" i="4"/>
  <c r="S41" i="4" s="1"/>
  <c r="S54" i="4" s="1"/>
  <c r="AB40" i="4"/>
  <c r="AB41" i="4" s="1"/>
  <c r="AB54" i="4" s="1"/>
  <c r="Y48" i="4"/>
  <c r="Y49" i="4" s="1"/>
  <c r="R52" i="4"/>
  <c r="R53" i="4" s="1"/>
  <c r="T62" i="4"/>
  <c r="T63" i="4" s="1"/>
  <c r="AG62" i="4"/>
  <c r="AG63" i="4" s="1"/>
  <c r="T66" i="4"/>
  <c r="T67" i="4" s="1"/>
  <c r="I70" i="4"/>
  <c r="I71" i="4" s="1"/>
  <c r="AB70" i="4"/>
  <c r="AB71" i="4" s="1"/>
  <c r="AG90" i="4"/>
  <c r="AG91" i="4" s="1"/>
  <c r="AA58" i="7"/>
  <c r="AA59" i="7" s="1"/>
  <c r="AA61" i="7" s="1"/>
  <c r="P122" i="10"/>
  <c r="P124" i="10" s="1"/>
  <c r="P122" i="4"/>
  <c r="P124" i="4" s="1"/>
  <c r="P125" i="4" s="1"/>
  <c r="AF122" i="10"/>
  <c r="AF124" i="10" s="1"/>
  <c r="AF122" i="4"/>
  <c r="AF124" i="4" s="1"/>
  <c r="AF125" i="4" s="1"/>
  <c r="J90" i="4"/>
  <c r="J91" i="4" s="1"/>
  <c r="J98" i="4" s="1"/>
  <c r="J70" i="4"/>
  <c r="J71" i="4" s="1"/>
  <c r="R90" i="4"/>
  <c r="R91" i="4" s="1"/>
  <c r="R82" i="4"/>
  <c r="R83" i="4" s="1"/>
  <c r="R62" i="4"/>
  <c r="R63" i="4" s="1"/>
  <c r="R66" i="4"/>
  <c r="R67" i="4" s="1"/>
  <c r="R78" i="4"/>
  <c r="R79" i="4" s="1"/>
  <c r="Z86" i="4"/>
  <c r="Z87" i="4" s="1"/>
  <c r="Z70" i="4"/>
  <c r="Z71" i="4" s="1"/>
  <c r="Z82" i="4"/>
  <c r="Z83" i="4" s="1"/>
  <c r="Z74" i="4"/>
  <c r="Z75" i="4" s="1"/>
  <c r="AH78" i="4"/>
  <c r="AH79" i="4" s="1"/>
  <c r="AH86" i="4"/>
  <c r="AH87" i="4" s="1"/>
  <c r="AH82" i="4"/>
  <c r="AH83" i="4" s="1"/>
  <c r="H24" i="4"/>
  <c r="P24" i="4"/>
  <c r="X24" i="4"/>
  <c r="AF24" i="4"/>
  <c r="J25" i="4"/>
  <c r="R25" i="4"/>
  <c r="Z25" i="4"/>
  <c r="AH25" i="4"/>
  <c r="J31" i="4"/>
  <c r="R31" i="4"/>
  <c r="Z31" i="4"/>
  <c r="AH31" i="4"/>
  <c r="AG44" i="4"/>
  <c r="AG45" i="4" s="1"/>
  <c r="Z48" i="4"/>
  <c r="Z49" i="4" s="1"/>
  <c r="I52" i="4"/>
  <c r="I53" i="4" s="1"/>
  <c r="AH62" i="4"/>
  <c r="AH63" i="4" s="1"/>
  <c r="Q78" i="4"/>
  <c r="Q79" i="4" s="1"/>
  <c r="Y82" i="4"/>
  <c r="Y83" i="4" s="1"/>
  <c r="AH90" i="4"/>
  <c r="AH91" i="4" s="1"/>
  <c r="AF58" i="7"/>
  <c r="AF59" i="7" s="1"/>
  <c r="AF61" i="7" s="1"/>
  <c r="Q122" i="10"/>
  <c r="Q124" i="10" s="1"/>
  <c r="Q122" i="4"/>
  <c r="Q124" i="4" s="1"/>
  <c r="Q125" i="4" s="1"/>
  <c r="Y122" i="10"/>
  <c r="Y124" i="10" s="1"/>
  <c r="Y122" i="4"/>
  <c r="Y124" i="4" s="1"/>
  <c r="Y125" i="4" s="1"/>
  <c r="AG122" i="10"/>
  <c r="AG124" i="10" s="1"/>
  <c r="AG122" i="4"/>
  <c r="AG124" i="4" s="1"/>
  <c r="AG125" i="4" s="1"/>
  <c r="K86" i="4"/>
  <c r="K87" i="4" s="1"/>
  <c r="K78" i="4"/>
  <c r="K79" i="4" s="1"/>
  <c r="K70" i="4"/>
  <c r="K71" i="4" s="1"/>
  <c r="K62" i="4"/>
  <c r="K63" i="4" s="1"/>
  <c r="K90" i="4"/>
  <c r="K91" i="4" s="1"/>
  <c r="K82" i="4"/>
  <c r="K83" i="4" s="1"/>
  <c r="K74" i="4"/>
  <c r="K75" i="4" s="1"/>
  <c r="K66" i="4"/>
  <c r="K67" i="4" s="1"/>
  <c r="K48" i="4"/>
  <c r="K49" i="4" s="1"/>
  <c r="S86" i="4"/>
  <c r="S87" i="4" s="1"/>
  <c r="S78" i="4"/>
  <c r="S79" i="4" s="1"/>
  <c r="S70" i="4"/>
  <c r="S71" i="4" s="1"/>
  <c r="S62" i="4"/>
  <c r="S63" i="4" s="1"/>
  <c r="S90" i="4"/>
  <c r="S91" i="4" s="1"/>
  <c r="S82" i="4"/>
  <c r="S83" i="4" s="1"/>
  <c r="S74" i="4"/>
  <c r="S75" i="4" s="1"/>
  <c r="S66" i="4"/>
  <c r="S67" i="4" s="1"/>
  <c r="S48" i="4"/>
  <c r="S49" i="4" s="1"/>
  <c r="AA86" i="4"/>
  <c r="AA87" i="4" s="1"/>
  <c r="AA78" i="4"/>
  <c r="AA79" i="4" s="1"/>
  <c r="AA70" i="4"/>
  <c r="AA71" i="4" s="1"/>
  <c r="AA62" i="4"/>
  <c r="AA63" i="4" s="1"/>
  <c r="AA90" i="4"/>
  <c r="AA91" i="4" s="1"/>
  <c r="AA82" i="4"/>
  <c r="AA83" i="4" s="1"/>
  <c r="AA74" i="4"/>
  <c r="AA75" i="4" s="1"/>
  <c r="AA66" i="4"/>
  <c r="AA67" i="4" s="1"/>
  <c r="AA48" i="4"/>
  <c r="AA49" i="4" s="1"/>
  <c r="AA54" i="4" s="1"/>
  <c r="AI86" i="4"/>
  <c r="AI87" i="4" s="1"/>
  <c r="AI78" i="4"/>
  <c r="AI79" i="4" s="1"/>
  <c r="AI70" i="4"/>
  <c r="AI71" i="4" s="1"/>
  <c r="AI62" i="4"/>
  <c r="AI63" i="4" s="1"/>
  <c r="AI90" i="4"/>
  <c r="AI91" i="4" s="1"/>
  <c r="AI82" i="4"/>
  <c r="AI83" i="4" s="1"/>
  <c r="AI74" i="4"/>
  <c r="AI75" i="4" s="1"/>
  <c r="AI66" i="4"/>
  <c r="AI67" i="4" s="1"/>
  <c r="AI48" i="4"/>
  <c r="AI49" i="4" s="1"/>
  <c r="AI40" i="4"/>
  <c r="AI41" i="4" s="1"/>
  <c r="AI54" i="4" s="1"/>
  <c r="I24" i="4"/>
  <c r="Q24" i="4"/>
  <c r="Y24" i="4"/>
  <c r="AG24" i="4"/>
  <c r="K25" i="4"/>
  <c r="K27" i="4" s="1"/>
  <c r="S25" i="4"/>
  <c r="S27" i="4" s="1"/>
  <c r="AA25" i="4"/>
  <c r="AA27" i="4" s="1"/>
  <c r="AI25" i="4"/>
  <c r="AI27" i="4" s="1"/>
  <c r="K31" i="4"/>
  <c r="K33" i="4" s="1"/>
  <c r="S31" i="4"/>
  <c r="S33" i="4" s="1"/>
  <c r="AA31" i="4"/>
  <c r="AA33" i="4" s="1"/>
  <c r="AI31" i="4"/>
  <c r="AI33" i="4" s="1"/>
  <c r="I36" i="4"/>
  <c r="I37" i="4" s="1"/>
  <c r="Q36" i="4"/>
  <c r="Q37" i="4" s="1"/>
  <c r="Q54" i="4" s="1"/>
  <c r="Y36" i="4"/>
  <c r="Y37" i="4" s="1"/>
  <c r="Y54" i="4" s="1"/>
  <c r="AG36" i="4"/>
  <c r="AG37" i="4" s="1"/>
  <c r="AH44" i="4"/>
  <c r="AH45" i="4" s="1"/>
  <c r="Q48" i="4"/>
  <c r="Q49" i="4" s="1"/>
  <c r="J52" i="4"/>
  <c r="J53" i="4" s="1"/>
  <c r="J62" i="4"/>
  <c r="J63" i="4" s="1"/>
  <c r="X122" i="4"/>
  <c r="X124" i="4" s="1"/>
  <c r="X125" i="4" s="1"/>
  <c r="I28" i="7"/>
  <c r="I46" i="7" s="1"/>
  <c r="Z59" i="7"/>
  <c r="Z61" i="7" s="1"/>
  <c r="Z58" i="7"/>
  <c r="R58" i="7"/>
  <c r="R59" i="7" s="1"/>
  <c r="R61" i="7" s="1"/>
  <c r="J122" i="10"/>
  <c r="J124" i="10" s="1"/>
  <c r="J122" i="4"/>
  <c r="J124" i="4" s="1"/>
  <c r="J125" i="4" s="1"/>
  <c r="R122" i="10"/>
  <c r="R124" i="10" s="1"/>
  <c r="R122" i="4"/>
  <c r="R124" i="4" s="1"/>
  <c r="R125" i="4" s="1"/>
  <c r="Z122" i="10"/>
  <c r="Z124" i="10" s="1"/>
  <c r="Z122" i="4"/>
  <c r="Z124" i="4" s="1"/>
  <c r="Z125" i="4" s="1"/>
  <c r="AH122" i="10"/>
  <c r="AH124" i="10" s="1"/>
  <c r="AH122" i="4"/>
  <c r="AH124" i="4" s="1"/>
  <c r="AH125" i="4" s="1"/>
  <c r="L90" i="4"/>
  <c r="L91" i="4" s="1"/>
  <c r="L66" i="4"/>
  <c r="L67" i="4" s="1"/>
  <c r="L86" i="4"/>
  <c r="L87" i="4" s="1"/>
  <c r="L70" i="4"/>
  <c r="L71" i="4" s="1"/>
  <c r="L52" i="4"/>
  <c r="L53" i="4" s="1"/>
  <c r="L54" i="4" s="1"/>
  <c r="L44" i="4"/>
  <c r="L45" i="4" s="1"/>
  <c r="L82" i="4"/>
  <c r="L83" i="4" s="1"/>
  <c r="T90" i="4"/>
  <c r="T91" i="4" s="1"/>
  <c r="T74" i="4"/>
  <c r="T75" i="4" s="1"/>
  <c r="T78" i="4"/>
  <c r="T79" i="4" s="1"/>
  <c r="T52" i="4"/>
  <c r="T53" i="4" s="1"/>
  <c r="T44" i="4"/>
  <c r="T45" i="4" s="1"/>
  <c r="T54" i="4" s="1"/>
  <c r="T86" i="4"/>
  <c r="T87" i="4" s="1"/>
  <c r="AB90" i="4"/>
  <c r="AB91" i="4" s="1"/>
  <c r="AB86" i="4"/>
  <c r="AB87" i="4" s="1"/>
  <c r="AB82" i="4"/>
  <c r="AB83" i="4" s="1"/>
  <c r="AB52" i="4"/>
  <c r="AB53" i="4" s="1"/>
  <c r="AB44" i="4"/>
  <c r="AB45" i="4" s="1"/>
  <c r="AB66" i="4"/>
  <c r="AB67" i="4" s="1"/>
  <c r="J24" i="4"/>
  <c r="R24" i="4"/>
  <c r="Z24" i="4"/>
  <c r="AH24" i="4"/>
  <c r="L25" i="4"/>
  <c r="L27" i="4" s="1"/>
  <c r="T25" i="4"/>
  <c r="T27" i="4" s="1"/>
  <c r="AB25" i="4"/>
  <c r="AB27" i="4" s="1"/>
  <c r="L31" i="4"/>
  <c r="L33" i="4" s="1"/>
  <c r="T31" i="4"/>
  <c r="T33" i="4" s="1"/>
  <c r="AB31" i="4"/>
  <c r="AB33" i="4" s="1"/>
  <c r="J36" i="4"/>
  <c r="J37" i="4" s="1"/>
  <c r="R36" i="4"/>
  <c r="R37" i="4" s="1"/>
  <c r="Z36" i="4"/>
  <c r="Z37" i="4" s="1"/>
  <c r="AH36" i="4"/>
  <c r="AH37" i="4" s="1"/>
  <c r="AH54" i="4" s="1"/>
  <c r="Y44" i="4"/>
  <c r="Y45" i="4" s="1"/>
  <c r="AI44" i="4"/>
  <c r="AI45" i="4" s="1"/>
  <c r="R48" i="4"/>
  <c r="R49" i="4" s="1"/>
  <c r="K52" i="4"/>
  <c r="K53" i="4" s="1"/>
  <c r="AG52" i="4"/>
  <c r="AG53" i="4" s="1"/>
  <c r="L62" i="4"/>
  <c r="L63" i="4" s="1"/>
  <c r="I66" i="4"/>
  <c r="I67" i="4" s="1"/>
  <c r="Y66" i="4"/>
  <c r="Y67" i="4" s="1"/>
  <c r="Q70" i="4"/>
  <c r="Q71" i="4" s="1"/>
  <c r="AH70" i="4"/>
  <c r="AH71" i="4" s="1"/>
  <c r="I90" i="4"/>
  <c r="I91" i="4" s="1"/>
  <c r="I82" i="4"/>
  <c r="I83" i="4" s="1"/>
  <c r="AA33" i="10"/>
  <c r="AA32" i="10"/>
  <c r="AH58" i="7"/>
  <c r="AH59" i="7"/>
  <c r="AH61" i="7" s="1"/>
  <c r="O28" i="7"/>
  <c r="O46" i="7" s="1"/>
  <c r="I65" i="7"/>
  <c r="B10" i="8" s="1"/>
  <c r="AG65" i="7"/>
  <c r="M58" i="7"/>
  <c r="M59" i="7" s="1"/>
  <c r="M61" i="7" s="1"/>
  <c r="T58" i="7"/>
  <c r="T59" i="7"/>
  <c r="T61" i="7" s="1"/>
  <c r="U58" i="7"/>
  <c r="U59" i="7"/>
  <c r="U61" i="7" s="1"/>
  <c r="AC27" i="10"/>
  <c r="AC26" i="10"/>
  <c r="F19" i="7"/>
  <c r="F20" i="7" s="1"/>
  <c r="F15" i="7"/>
  <c r="F16" i="7" s="1"/>
  <c r="N19" i="7"/>
  <c r="N20" i="7" s="1"/>
  <c r="N15" i="7"/>
  <c r="N16" i="7" s="1"/>
  <c r="N28" i="7" s="1"/>
  <c r="N46" i="7" s="1"/>
  <c r="V15" i="7"/>
  <c r="V16" i="7" s="1"/>
  <c r="V28" i="7" s="1"/>
  <c r="V46" i="7" s="1"/>
  <c r="V19" i="7"/>
  <c r="V20" i="7" s="1"/>
  <c r="AD19" i="7"/>
  <c r="AD20" i="7" s="1"/>
  <c r="AD15" i="7"/>
  <c r="AD16" i="7" s="1"/>
  <c r="AD28" i="7" s="1"/>
  <c r="AD46" i="7" s="1"/>
  <c r="Y28" i="7"/>
  <c r="Y46" i="7" s="1"/>
  <c r="G28" i="7"/>
  <c r="G46" i="7" s="1"/>
  <c r="W28" i="7"/>
  <c r="W46" i="7" s="1"/>
  <c r="AE15" i="7"/>
  <c r="AE16" i="7" s="1"/>
  <c r="AE28" i="7" s="1"/>
  <c r="AE46" i="7" s="1"/>
  <c r="AE19" i="7"/>
  <c r="AE20" i="7" s="1"/>
  <c r="J59" i="7"/>
  <c r="J61" i="7" s="1"/>
  <c r="W19" i="7"/>
  <c r="W20" i="7" s="1"/>
  <c r="Q65" i="7"/>
  <c r="Y65" i="7"/>
  <c r="G30" i="10"/>
  <c r="G24" i="10"/>
  <c r="O24" i="10"/>
  <c r="O26" i="10" s="1"/>
  <c r="W32" i="10"/>
  <c r="W24" i="10"/>
  <c r="W26" i="10"/>
  <c r="W30" i="10"/>
  <c r="AE30" i="10"/>
  <c r="AE32" i="10"/>
  <c r="AE24" i="10"/>
  <c r="I86" i="10"/>
  <c r="I87" i="10" s="1"/>
  <c r="I82" i="10"/>
  <c r="I83" i="10" s="1"/>
  <c r="I78" i="10"/>
  <c r="I79" i="10" s="1"/>
  <c r="I66" i="10"/>
  <c r="I67" i="10" s="1"/>
  <c r="I98" i="10" s="1"/>
  <c r="I70" i="10"/>
  <c r="I71" i="10" s="1"/>
  <c r="I40" i="10"/>
  <c r="I41" i="10" s="1"/>
  <c r="I62" i="10"/>
  <c r="I63" i="10" s="1"/>
  <c r="I52" i="10"/>
  <c r="I53" i="10" s="1"/>
  <c r="I44" i="10"/>
  <c r="I45" i="10" s="1"/>
  <c r="I36" i="10"/>
  <c r="I37" i="10" s="1"/>
  <c r="I74" i="10"/>
  <c r="I75" i="10" s="1"/>
  <c r="I48" i="10"/>
  <c r="I49" i="10" s="1"/>
  <c r="I31" i="10"/>
  <c r="I33" i="10" s="1"/>
  <c r="Q86" i="10"/>
  <c r="Q87" i="10" s="1"/>
  <c r="Q90" i="10"/>
  <c r="Q91" i="10" s="1"/>
  <c r="Q74" i="10"/>
  <c r="Q75" i="10" s="1"/>
  <c r="Q82" i="10"/>
  <c r="Q83" i="10" s="1"/>
  <c r="Q78" i="10"/>
  <c r="Q79" i="10" s="1"/>
  <c r="Q66" i="10"/>
  <c r="Q67" i="10" s="1"/>
  <c r="Q48" i="10"/>
  <c r="Q49" i="10" s="1"/>
  <c r="Q93" i="10"/>
  <c r="Q70" i="10"/>
  <c r="Q71" i="10" s="1"/>
  <c r="Q40" i="10"/>
  <c r="Q41" i="10" s="1"/>
  <c r="Q52" i="10"/>
  <c r="Q53" i="10" s="1"/>
  <c r="Q44" i="10"/>
  <c r="Q45" i="10" s="1"/>
  <c r="Q31" i="10"/>
  <c r="Q33" i="10" s="1"/>
  <c r="Q57" i="10" s="1"/>
  <c r="Q62" i="10"/>
  <c r="Q63" i="10" s="1"/>
  <c r="Q36" i="10"/>
  <c r="Q37" i="10" s="1"/>
  <c r="Q54" i="10" s="1"/>
  <c r="Y86" i="10"/>
  <c r="Y87" i="10" s="1"/>
  <c r="Y93" i="10"/>
  <c r="Y90" i="10"/>
  <c r="Y91" i="10" s="1"/>
  <c r="Y74" i="10"/>
  <c r="Y75" i="10" s="1"/>
  <c r="Y36" i="10"/>
  <c r="Y82" i="10"/>
  <c r="Y83" i="10" s="1"/>
  <c r="Y40" i="10"/>
  <c r="Y41" i="10" s="1"/>
  <c r="Y78" i="10"/>
  <c r="Y79" i="10" s="1"/>
  <c r="Y25" i="10"/>
  <c r="Y27" i="10" s="1"/>
  <c r="Y52" i="10"/>
  <c r="Y53" i="10" s="1"/>
  <c r="Y48" i="10"/>
  <c r="Y49" i="10" s="1"/>
  <c r="Y70" i="10"/>
  <c r="Y71" i="10" s="1"/>
  <c r="Y66" i="10"/>
  <c r="Y67" i="10" s="1"/>
  <c r="Y62" i="10"/>
  <c r="Y63" i="10" s="1"/>
  <c r="Y31" i="10"/>
  <c r="Y33" i="10" s="1"/>
  <c r="AG86" i="10"/>
  <c r="AG87" i="10" s="1"/>
  <c r="AG70" i="10"/>
  <c r="AG71" i="10" s="1"/>
  <c r="AG90" i="10"/>
  <c r="AG91" i="10" s="1"/>
  <c r="AG52" i="10"/>
  <c r="AG53" i="10" s="1"/>
  <c r="AG48" i="10"/>
  <c r="AG49" i="10" s="1"/>
  <c r="AG78" i="10"/>
  <c r="AG79" i="10" s="1"/>
  <c r="AG74" i="10"/>
  <c r="AG75" i="10" s="1"/>
  <c r="AG36" i="10"/>
  <c r="AG37" i="10" s="1"/>
  <c r="AG54" i="10" s="1"/>
  <c r="AG82" i="10"/>
  <c r="AG83" i="10" s="1"/>
  <c r="AG62" i="10"/>
  <c r="AG63" i="10" s="1"/>
  <c r="AG40" i="10"/>
  <c r="AG41" i="10" s="1"/>
  <c r="AG66" i="10"/>
  <c r="AG67" i="10" s="1"/>
  <c r="AG31" i="10"/>
  <c r="AG33" i="10" s="1"/>
  <c r="AG25" i="10"/>
  <c r="AG27" i="10" s="1"/>
  <c r="AG44" i="10"/>
  <c r="AG45" i="10" s="1"/>
  <c r="Q24" i="10"/>
  <c r="Q26" i="10" s="1"/>
  <c r="Q56" i="10" s="1"/>
  <c r="K53" i="10"/>
  <c r="AA53" i="10"/>
  <c r="H15" i="7"/>
  <c r="H16" i="7" s="1"/>
  <c r="H28" i="7" s="1"/>
  <c r="H46" i="7" s="1"/>
  <c r="H19" i="7"/>
  <c r="H20" i="7" s="1"/>
  <c r="X15" i="7"/>
  <c r="X16" i="7" s="1"/>
  <c r="X28" i="7" s="1"/>
  <c r="X46" i="7" s="1"/>
  <c r="X19" i="7"/>
  <c r="X20" i="7" s="1"/>
  <c r="G19" i="7"/>
  <c r="G20" i="7" s="1"/>
  <c r="S59" i="7"/>
  <c r="S61" i="7" s="1"/>
  <c r="L53" i="10"/>
  <c r="Q28" i="7"/>
  <c r="Q46" i="7" s="1"/>
  <c r="AE26" i="10"/>
  <c r="O30" i="10"/>
  <c r="O32" i="10" s="1"/>
  <c r="M53" i="10"/>
  <c r="K15" i="7"/>
  <c r="K16" i="7" s="1"/>
  <c r="K28" i="7" s="1"/>
  <c r="K46" i="7" s="1"/>
  <c r="K19" i="7"/>
  <c r="K20" i="7" s="1"/>
  <c r="AI15" i="7"/>
  <c r="AI16" i="7" s="1"/>
  <c r="AI28" i="7" s="1"/>
  <c r="AI46" i="7" s="1"/>
  <c r="AB15" i="7"/>
  <c r="AB16" i="7" s="1"/>
  <c r="AB28" i="7" s="1"/>
  <c r="AB46" i="7" s="1"/>
  <c r="U19" i="7"/>
  <c r="U20" i="7" s="1"/>
  <c r="AE65" i="7"/>
  <c r="AF27" i="10"/>
  <c r="I32" i="10"/>
  <c r="I26" i="10"/>
  <c r="I30" i="10"/>
  <c r="I24" i="10"/>
  <c r="Q30" i="10"/>
  <c r="Q32" i="10" s="1"/>
  <c r="Y26" i="10"/>
  <c r="AG32" i="10"/>
  <c r="AG26" i="10"/>
  <c r="AG56" i="10" s="1"/>
  <c r="AG24" i="10"/>
  <c r="K78" i="10"/>
  <c r="K79" i="10" s="1"/>
  <c r="K70" i="10"/>
  <c r="K71" i="10" s="1"/>
  <c r="K62" i="10"/>
  <c r="K63" i="10" s="1"/>
  <c r="K93" i="10"/>
  <c r="K86" i="10"/>
  <c r="K87" i="10" s="1"/>
  <c r="K48" i="10"/>
  <c r="K49" i="10" s="1"/>
  <c r="K54" i="10" s="1"/>
  <c r="K74" i="10"/>
  <c r="K75" i="10" s="1"/>
  <c r="K52" i="10"/>
  <c r="K31" i="10"/>
  <c r="K33" i="10" s="1"/>
  <c r="K90" i="10"/>
  <c r="K91" i="10" s="1"/>
  <c r="K40" i="10"/>
  <c r="K41" i="10" s="1"/>
  <c r="K25" i="10"/>
  <c r="K27" i="10" s="1"/>
  <c r="S78" i="10"/>
  <c r="S79" i="10" s="1"/>
  <c r="S70" i="10"/>
  <c r="S71" i="10" s="1"/>
  <c r="S82" i="10"/>
  <c r="S83" i="10" s="1"/>
  <c r="S66" i="10"/>
  <c r="S67" i="10" s="1"/>
  <c r="S62" i="10"/>
  <c r="S63" i="10" s="1"/>
  <c r="S93" i="10"/>
  <c r="S52" i="10"/>
  <c r="S53" i="10" s="1"/>
  <c r="S44" i="10"/>
  <c r="S45" i="10" s="1"/>
  <c r="S90" i="10"/>
  <c r="S91" i="10" s="1"/>
  <c r="S86" i="10"/>
  <c r="S87" i="10" s="1"/>
  <c r="S40" i="10"/>
  <c r="S41" i="10" s="1"/>
  <c r="S31" i="10"/>
  <c r="S33" i="10" s="1"/>
  <c r="S48" i="10"/>
  <c r="S49" i="10" s="1"/>
  <c r="S36" i="10"/>
  <c r="S37" i="10" s="1"/>
  <c r="AA78" i="10"/>
  <c r="AA79" i="10" s="1"/>
  <c r="AA70" i="10"/>
  <c r="AA71" i="10" s="1"/>
  <c r="AA90" i="10"/>
  <c r="AA91" i="10" s="1"/>
  <c r="AA74" i="10"/>
  <c r="AA75" i="10" s="1"/>
  <c r="AA62" i="10"/>
  <c r="AA63" i="10" s="1"/>
  <c r="AA82" i="10"/>
  <c r="AA83" i="10" s="1"/>
  <c r="AA66" i="10"/>
  <c r="AA67" i="10" s="1"/>
  <c r="AA86" i="10"/>
  <c r="AA87" i="10" s="1"/>
  <c r="AA40" i="10"/>
  <c r="AA41" i="10" s="1"/>
  <c r="AA52" i="10"/>
  <c r="AA48" i="10"/>
  <c r="AA49" i="10" s="1"/>
  <c r="AA36" i="10"/>
  <c r="AA37" i="10" s="1"/>
  <c r="AA54" i="10" s="1"/>
  <c r="AI78" i="10"/>
  <c r="AI79" i="10" s="1"/>
  <c r="AI70" i="10"/>
  <c r="AI71" i="10" s="1"/>
  <c r="AI86" i="10"/>
  <c r="AI87" i="10" s="1"/>
  <c r="AI90" i="10"/>
  <c r="AI91" i="10" s="1"/>
  <c r="AI74" i="10"/>
  <c r="AI75" i="10" s="1"/>
  <c r="AI62" i="10"/>
  <c r="AI63" i="10" s="1"/>
  <c r="AI48" i="10"/>
  <c r="AI49" i="10" s="1"/>
  <c r="AI66" i="10"/>
  <c r="AI67" i="10" s="1"/>
  <c r="AI36" i="10"/>
  <c r="AI37" i="10" s="1"/>
  <c r="AI54" i="10" s="1"/>
  <c r="AI40" i="10"/>
  <c r="AI41" i="10" s="1"/>
  <c r="AI25" i="10"/>
  <c r="AI27" i="10" s="1"/>
  <c r="AI44" i="10"/>
  <c r="AI45" i="10" s="1"/>
  <c r="S25" i="10"/>
  <c r="S27" i="10" s="1"/>
  <c r="X32" i="10"/>
  <c r="AI52" i="10"/>
  <c r="AI53" i="10" s="1"/>
  <c r="Y30" i="10"/>
  <c r="AG15" i="7"/>
  <c r="AG16" i="7" s="1"/>
  <c r="AG28" i="7" s="1"/>
  <c r="AG46" i="7" s="1"/>
  <c r="Z65" i="7"/>
  <c r="K24" i="10"/>
  <c r="K26" i="10" s="1"/>
  <c r="S30" i="10"/>
  <c r="S32" i="10" s="1"/>
  <c r="AA26" i="10"/>
  <c r="AA56" i="10" s="1"/>
  <c r="AI32" i="10"/>
  <c r="AA25" i="10"/>
  <c r="AA27" i="10" s="1"/>
  <c r="K82" i="10"/>
  <c r="K83" i="10" s="1"/>
  <c r="K30" i="10"/>
  <c r="AG30" i="10"/>
  <c r="R53" i="10"/>
  <c r="AI82" i="10"/>
  <c r="AI83" i="10" s="1"/>
  <c r="AA93" i="10"/>
  <c r="J32" i="10"/>
  <c r="R26" i="10"/>
  <c r="Z32" i="10"/>
  <c r="Z26" i="10"/>
  <c r="AH32" i="10"/>
  <c r="AH26" i="10"/>
  <c r="L93" i="10"/>
  <c r="L90" i="10"/>
  <c r="L91" i="10" s="1"/>
  <c r="L82" i="10"/>
  <c r="L83" i="10" s="1"/>
  <c r="L62" i="10"/>
  <c r="L63" i="10" s="1"/>
  <c r="L86" i="10"/>
  <c r="L87" i="10" s="1"/>
  <c r="L70" i="10"/>
  <c r="L71" i="10" s="1"/>
  <c r="L48" i="10"/>
  <c r="L49" i="10" s="1"/>
  <c r="L74" i="10"/>
  <c r="L75" i="10" s="1"/>
  <c r="L78" i="10"/>
  <c r="L79" i="10" s="1"/>
  <c r="L36" i="10"/>
  <c r="T93" i="10"/>
  <c r="T90" i="10"/>
  <c r="T91" i="10" s="1"/>
  <c r="T82" i="10"/>
  <c r="T83" i="10" s="1"/>
  <c r="T62" i="10"/>
  <c r="T78" i="10"/>
  <c r="T79" i="10" s="1"/>
  <c r="T66" i="10"/>
  <c r="T67" i="10" s="1"/>
  <c r="T44" i="10"/>
  <c r="T45" i="10" s="1"/>
  <c r="T86" i="10"/>
  <c r="T87" i="10" s="1"/>
  <c r="T48" i="10"/>
  <c r="T49" i="10" s="1"/>
  <c r="AB93" i="10"/>
  <c r="AB90" i="10"/>
  <c r="AB91" i="10" s="1"/>
  <c r="AB98" i="10" s="1"/>
  <c r="AB82" i="10"/>
  <c r="AB83" i="10" s="1"/>
  <c r="AB62" i="10"/>
  <c r="AB66" i="10"/>
  <c r="AB67" i="10" s="1"/>
  <c r="AB86" i="10"/>
  <c r="AB87" i="10" s="1"/>
  <c r="AB40" i="10"/>
  <c r="AB41" i="10" s="1"/>
  <c r="AB52" i="10"/>
  <c r="AB53" i="10" s="1"/>
  <c r="AB78" i="10"/>
  <c r="AB79" i="10" s="1"/>
  <c r="AB44" i="10"/>
  <c r="AB45" i="10" s="1"/>
  <c r="R24" i="10"/>
  <c r="AB24" i="10"/>
  <c r="T25" i="10"/>
  <c r="T27" i="10" s="1"/>
  <c r="AD25" i="10"/>
  <c r="AH57" i="10"/>
  <c r="Z30" i="10"/>
  <c r="F31" i="10"/>
  <c r="AB31" i="10"/>
  <c r="T32" i="10"/>
  <c r="AB74" i="10"/>
  <c r="AB75" i="10" s="1"/>
  <c r="M93" i="10"/>
  <c r="M90" i="10"/>
  <c r="M91" i="10" s="1"/>
  <c r="M82" i="10"/>
  <c r="M83" i="10" s="1"/>
  <c r="M86" i="10"/>
  <c r="M87" i="10" s="1"/>
  <c r="M70" i="10"/>
  <c r="M71" i="10" s="1"/>
  <c r="M74" i="10"/>
  <c r="M75" i="10" s="1"/>
  <c r="M52" i="10"/>
  <c r="M44" i="10"/>
  <c r="M45" i="10" s="1"/>
  <c r="M78" i="10"/>
  <c r="M79" i="10" s="1"/>
  <c r="M36" i="10"/>
  <c r="M37" i="10" s="1"/>
  <c r="M66" i="10"/>
  <c r="M67" i="10" s="1"/>
  <c r="U93" i="10"/>
  <c r="U90" i="10"/>
  <c r="U91" i="10" s="1"/>
  <c r="U82" i="10"/>
  <c r="U83" i="10" s="1"/>
  <c r="U78" i="10"/>
  <c r="U79" i="10" s="1"/>
  <c r="U86" i="10"/>
  <c r="U87" i="10" s="1"/>
  <c r="U70" i="10"/>
  <c r="U71" i="10" s="1"/>
  <c r="U52" i="10"/>
  <c r="U53" i="10" s="1"/>
  <c r="U74" i="10"/>
  <c r="U75" i="10" s="1"/>
  <c r="U62" i="10"/>
  <c r="U48" i="10"/>
  <c r="U49" i="10" s="1"/>
  <c r="AC93" i="10"/>
  <c r="AC90" i="10"/>
  <c r="AC91" i="10" s="1"/>
  <c r="AC82" i="10"/>
  <c r="AC83" i="10" s="1"/>
  <c r="AC66" i="10"/>
  <c r="AC67" i="10" s="1"/>
  <c r="AC78" i="10"/>
  <c r="AC79" i="10" s="1"/>
  <c r="AC52" i="10"/>
  <c r="AC53" i="10" s="1"/>
  <c r="AC54" i="10" s="1"/>
  <c r="AC44" i="10"/>
  <c r="AC45" i="10" s="1"/>
  <c r="AC74" i="10"/>
  <c r="AC75" i="10" s="1"/>
  <c r="S24" i="10"/>
  <c r="S26" i="10" s="1"/>
  <c r="U25" i="10"/>
  <c r="U27" i="10" s="1"/>
  <c r="AA30" i="10"/>
  <c r="AC31" i="10"/>
  <c r="K32" i="10"/>
  <c r="T36" i="10"/>
  <c r="T37" i="10" s="1"/>
  <c r="T54" i="10" s="1"/>
  <c r="AC40" i="10"/>
  <c r="AC41" i="10" s="1"/>
  <c r="AC62" i="10"/>
  <c r="AC63" i="10" s="1"/>
  <c r="F74" i="10"/>
  <c r="F75" i="10" s="1"/>
  <c r="F66" i="10"/>
  <c r="F67" i="10" s="1"/>
  <c r="F90" i="10"/>
  <c r="F91" i="10" s="1"/>
  <c r="F48" i="10"/>
  <c r="F49" i="10" s="1"/>
  <c r="F40" i="10"/>
  <c r="F41" i="10" s="1"/>
  <c r="F52" i="10"/>
  <c r="F53" i="10" s="1"/>
  <c r="F86" i="10"/>
  <c r="F87" i="10" s="1"/>
  <c r="F82" i="10"/>
  <c r="F83" i="10" s="1"/>
  <c r="F62" i="10"/>
  <c r="F63" i="10" s="1"/>
  <c r="F78" i="10"/>
  <c r="F79" i="10" s="1"/>
  <c r="N74" i="10"/>
  <c r="N75" i="10" s="1"/>
  <c r="N66" i="10"/>
  <c r="N67" i="10" s="1"/>
  <c r="N93" i="10"/>
  <c r="N48" i="10"/>
  <c r="N49" i="10" s="1"/>
  <c r="N40" i="10"/>
  <c r="N41" i="10" s="1"/>
  <c r="N78" i="10"/>
  <c r="N79" i="10" s="1"/>
  <c r="N36" i="10"/>
  <c r="N37" i="10" s="1"/>
  <c r="N70" i="10"/>
  <c r="N71" i="10" s="1"/>
  <c r="V74" i="10"/>
  <c r="V75" i="10" s="1"/>
  <c r="V66" i="10"/>
  <c r="V67" i="10" s="1"/>
  <c r="V86" i="10"/>
  <c r="V87" i="10" s="1"/>
  <c r="V70" i="10"/>
  <c r="V71" i="10" s="1"/>
  <c r="V48" i="10"/>
  <c r="V49" i="10" s="1"/>
  <c r="V40" i="10"/>
  <c r="V41" i="10" s="1"/>
  <c r="V93" i="10"/>
  <c r="V44" i="10"/>
  <c r="V45" i="10" s="1"/>
  <c r="V90" i="10"/>
  <c r="V91" i="10" s="1"/>
  <c r="V62" i="10"/>
  <c r="V63" i="10" s="1"/>
  <c r="V36" i="10"/>
  <c r="V37" i="10" s="1"/>
  <c r="AD74" i="10"/>
  <c r="AD75" i="10" s="1"/>
  <c r="AD66" i="10"/>
  <c r="AD67" i="10" s="1"/>
  <c r="AD82" i="10"/>
  <c r="AD83" i="10" s="1"/>
  <c r="AD78" i="10"/>
  <c r="AD79" i="10" s="1"/>
  <c r="AD48" i="10"/>
  <c r="AD49" i="10" s="1"/>
  <c r="AD40" i="10"/>
  <c r="AD41" i="10" s="1"/>
  <c r="AD70" i="10"/>
  <c r="AD71" i="10" s="1"/>
  <c r="AD52" i="10"/>
  <c r="AD53" i="10" s="1"/>
  <c r="AD44" i="10"/>
  <c r="AD45" i="10" s="1"/>
  <c r="J24" i="10"/>
  <c r="J26" i="10" s="1"/>
  <c r="J56" i="10" s="1"/>
  <c r="T24" i="10"/>
  <c r="T26" i="10" s="1"/>
  <c r="L25" i="10"/>
  <c r="L27" i="10" s="1"/>
  <c r="V25" i="10"/>
  <c r="V27" i="10" s="1"/>
  <c r="R30" i="10"/>
  <c r="R32" i="10" s="1"/>
  <c r="AB30" i="10"/>
  <c r="T31" i="10"/>
  <c r="T33" i="10" s="1"/>
  <c r="AD31" i="10"/>
  <c r="P37" i="10"/>
  <c r="U36" i="10"/>
  <c r="U37" i="10" s="1"/>
  <c r="U54" i="10" s="1"/>
  <c r="L40" i="10"/>
  <c r="L41" i="10" s="1"/>
  <c r="U44" i="10"/>
  <c r="U45" i="10" s="1"/>
  <c r="AD62" i="10"/>
  <c r="AD63" i="10" s="1"/>
  <c r="AF66" i="10"/>
  <c r="AF67" i="10" s="1"/>
  <c r="AB70" i="10"/>
  <c r="AB71" i="10" s="1"/>
  <c r="V78" i="10"/>
  <c r="V79" i="10" s="1"/>
  <c r="V82" i="10"/>
  <c r="V83" i="10" s="1"/>
  <c r="N90" i="10"/>
  <c r="N91" i="10" s="1"/>
  <c r="M30" i="10"/>
  <c r="M32" i="10" s="1"/>
  <c r="M24" i="10"/>
  <c r="U30" i="10"/>
  <c r="U24" i="10"/>
  <c r="AC30" i="10"/>
  <c r="AC24" i="10"/>
  <c r="G74" i="10"/>
  <c r="G75" i="10" s="1"/>
  <c r="G66" i="10"/>
  <c r="G67" i="10" s="1"/>
  <c r="G90" i="10"/>
  <c r="G91" i="10" s="1"/>
  <c r="G98" i="10" s="1"/>
  <c r="G82" i="10"/>
  <c r="G83" i="10" s="1"/>
  <c r="G78" i="10"/>
  <c r="G79" i="10" s="1"/>
  <c r="G86" i="10"/>
  <c r="G87" i="10" s="1"/>
  <c r="G62" i="10"/>
  <c r="G63" i="10" s="1"/>
  <c r="G40" i="10"/>
  <c r="G41" i="10" s="1"/>
  <c r="G31" i="10"/>
  <c r="G33" i="10" s="1"/>
  <c r="G52" i="10"/>
  <c r="G53" i="10" s="1"/>
  <c r="G44" i="10"/>
  <c r="G45" i="10" s="1"/>
  <c r="O74" i="10"/>
  <c r="O75" i="10" s="1"/>
  <c r="O66" i="10"/>
  <c r="O67" i="10" s="1"/>
  <c r="O93" i="10"/>
  <c r="O90" i="10"/>
  <c r="O91" i="10" s="1"/>
  <c r="O70" i="10"/>
  <c r="O71" i="10" s="1"/>
  <c r="O52" i="10"/>
  <c r="O53" i="10" s="1"/>
  <c r="O78" i="10"/>
  <c r="O79" i="10" s="1"/>
  <c r="O36" i="10"/>
  <c r="O37" i="10" s="1"/>
  <c r="O54" i="10" s="1"/>
  <c r="O31" i="10"/>
  <c r="O33" i="10" s="1"/>
  <c r="O40" i="10"/>
  <c r="O41" i="10" s="1"/>
  <c r="W74" i="10"/>
  <c r="W75" i="10" s="1"/>
  <c r="W66" i="10"/>
  <c r="W67" i="10" s="1"/>
  <c r="W86" i="10"/>
  <c r="W87" i="10" s="1"/>
  <c r="W70" i="10"/>
  <c r="W71" i="10" s="1"/>
  <c r="W93" i="10"/>
  <c r="W36" i="10"/>
  <c r="W37" i="10" s="1"/>
  <c r="W54" i="10" s="1"/>
  <c r="W48" i="10"/>
  <c r="W49" i="10" s="1"/>
  <c r="W90" i="10"/>
  <c r="W91" i="10" s="1"/>
  <c r="W62" i="10"/>
  <c r="W63" i="10" s="1"/>
  <c r="W31" i="10"/>
  <c r="W33" i="10" s="1"/>
  <c r="W82" i="10"/>
  <c r="W83" i="10" s="1"/>
  <c r="AE74" i="10"/>
  <c r="AE75" i="10" s="1"/>
  <c r="AE66" i="10"/>
  <c r="AE67" i="10" s="1"/>
  <c r="AE82" i="10"/>
  <c r="AE83" i="10" s="1"/>
  <c r="AE78" i="10"/>
  <c r="AE79" i="10" s="1"/>
  <c r="AE86" i="10"/>
  <c r="AE87" i="10" s="1"/>
  <c r="AE70" i="10"/>
  <c r="AE71" i="10" s="1"/>
  <c r="AE44" i="10"/>
  <c r="AE45" i="10" s="1"/>
  <c r="AE54" i="10" s="1"/>
  <c r="AE31" i="10"/>
  <c r="AE33" i="10" s="1"/>
  <c r="AE48" i="10"/>
  <c r="AE49" i="10" s="1"/>
  <c r="M25" i="10"/>
  <c r="M27" i="10" s="1"/>
  <c r="U31" i="10"/>
  <c r="U33" i="10" s="1"/>
  <c r="Y37" i="10"/>
  <c r="M40" i="10"/>
  <c r="M41" i="10" s="1"/>
  <c r="AF40" i="10"/>
  <c r="AF41" i="10" s="1"/>
  <c r="W44" i="10"/>
  <c r="W45" i="10" s="1"/>
  <c r="M62" i="10"/>
  <c r="AE62" i="10"/>
  <c r="AE63" i="10" s="1"/>
  <c r="AC70" i="10"/>
  <c r="AC71" i="10" s="1"/>
  <c r="W78" i="10"/>
  <c r="W79" i="10" s="1"/>
  <c r="AD90" i="10"/>
  <c r="AD91" i="10" s="1"/>
  <c r="F30" i="10"/>
  <c r="F24" i="10"/>
  <c r="N30" i="10"/>
  <c r="N24" i="10"/>
  <c r="N26" i="10" s="1"/>
  <c r="V30" i="10"/>
  <c r="V32" i="10" s="1"/>
  <c r="V24" i="10"/>
  <c r="V26" i="10" s="1"/>
  <c r="AD30" i="10"/>
  <c r="AD24" i="10"/>
  <c r="H86" i="10"/>
  <c r="H87" i="10" s="1"/>
  <c r="H82" i="10"/>
  <c r="H83" i="10" s="1"/>
  <c r="H78" i="10"/>
  <c r="H79" i="10" s="1"/>
  <c r="H66" i="10"/>
  <c r="H67" i="10" s="1"/>
  <c r="H74" i="10"/>
  <c r="H75" i="10" s="1"/>
  <c r="H48" i="10"/>
  <c r="H49" i="10" s="1"/>
  <c r="H54" i="10" s="1"/>
  <c r="H90" i="10"/>
  <c r="H91" i="10" s="1"/>
  <c r="H31" i="10"/>
  <c r="H62" i="10"/>
  <c r="H63" i="10" s="1"/>
  <c r="H52" i="10"/>
  <c r="H53" i="10" s="1"/>
  <c r="H44" i="10"/>
  <c r="H45" i="10" s="1"/>
  <c r="P86" i="10"/>
  <c r="P87" i="10" s="1"/>
  <c r="P90" i="10"/>
  <c r="P91" i="10" s="1"/>
  <c r="P74" i="10"/>
  <c r="P75" i="10" s="1"/>
  <c r="P82" i="10"/>
  <c r="P83" i="10" s="1"/>
  <c r="P31" i="10"/>
  <c r="P93" i="10"/>
  <c r="P70" i="10"/>
  <c r="P71" i="10" s="1"/>
  <c r="P66" i="10"/>
  <c r="P67" i="10" s="1"/>
  <c r="P40" i="10"/>
  <c r="P41" i="10" s="1"/>
  <c r="X86" i="10"/>
  <c r="X87" i="10" s="1"/>
  <c r="X93" i="10"/>
  <c r="X66" i="10"/>
  <c r="X67" i="10" s="1"/>
  <c r="X52" i="10"/>
  <c r="X53" i="10" s="1"/>
  <c r="X90" i="10"/>
  <c r="X91" i="10" s="1"/>
  <c r="X62" i="10"/>
  <c r="X63" i="10" s="1"/>
  <c r="X31" i="10"/>
  <c r="X33" i="10" s="1"/>
  <c r="X36" i="10"/>
  <c r="X37" i="10" s="1"/>
  <c r="X54" i="10" s="1"/>
  <c r="X82" i="10"/>
  <c r="X83" i="10" s="1"/>
  <c r="AF86" i="10"/>
  <c r="AF87" i="10" s="1"/>
  <c r="AF98" i="10" s="1"/>
  <c r="AF70" i="10"/>
  <c r="AF71" i="10" s="1"/>
  <c r="AF78" i="10"/>
  <c r="AF79" i="10" s="1"/>
  <c r="AF62" i="10"/>
  <c r="AF63" i="10" s="1"/>
  <c r="AF36" i="10"/>
  <c r="AF37" i="10" s="1"/>
  <c r="AF31" i="10"/>
  <c r="AF48" i="10"/>
  <c r="AF49" i="10" s="1"/>
  <c r="AF74" i="10"/>
  <c r="AF75" i="10" s="1"/>
  <c r="AH24" i="10"/>
  <c r="N25" i="10"/>
  <c r="N27" i="10" s="1"/>
  <c r="F26" i="10"/>
  <c r="J30" i="10"/>
  <c r="L31" i="10"/>
  <c r="L33" i="10" s="1"/>
  <c r="V31" i="10"/>
  <c r="V33" i="10" s="1"/>
  <c r="N32" i="10"/>
  <c r="Z37" i="10"/>
  <c r="Z54" i="10" s="1"/>
  <c r="Z57" i="10" s="1"/>
  <c r="AB36" i="10"/>
  <c r="AB37" i="10" s="1"/>
  <c r="AB54" i="10" s="1"/>
  <c r="F44" i="10"/>
  <c r="F45" i="10" s="1"/>
  <c r="X44" i="10"/>
  <c r="X45" i="10" s="1"/>
  <c r="M48" i="10"/>
  <c r="M49" i="10" s="1"/>
  <c r="AB48" i="10"/>
  <c r="AB49" i="10" s="1"/>
  <c r="L52" i="10"/>
  <c r="AE52" i="10"/>
  <c r="AE53" i="10" s="1"/>
  <c r="N62" i="10"/>
  <c r="N63" i="10" s="1"/>
  <c r="F70" i="10"/>
  <c r="F71" i="10" s="1"/>
  <c r="X78" i="10"/>
  <c r="X79" i="10" s="1"/>
  <c r="N86" i="10"/>
  <c r="N87" i="10" s="1"/>
  <c r="AE90" i="10"/>
  <c r="AE91" i="10" s="1"/>
  <c r="L37" i="10"/>
  <c r="O63" i="10"/>
  <c r="G25" i="10"/>
  <c r="O25" i="10"/>
  <c r="O27" i="10" s="1"/>
  <c r="W25" i="10"/>
  <c r="W27" i="10" s="1"/>
  <c r="AE25" i="10"/>
  <c r="AE27" i="10" s="1"/>
  <c r="Z40" i="10"/>
  <c r="Z41" i="10" s="1"/>
  <c r="I149" i="10"/>
  <c r="I139" i="10"/>
  <c r="J78" i="10"/>
  <c r="J79" i="10" s="1"/>
  <c r="J70" i="10"/>
  <c r="J71" i="10" s="1"/>
  <c r="J62" i="10"/>
  <c r="J63" i="10" s="1"/>
  <c r="J44" i="10"/>
  <c r="J45" i="10" s="1"/>
  <c r="J36" i="10"/>
  <c r="J37" i="10" s="1"/>
  <c r="J54" i="10" s="1"/>
  <c r="J57" i="10" s="1"/>
  <c r="J93" i="10"/>
  <c r="R78" i="10"/>
  <c r="R79" i="10" s="1"/>
  <c r="R70" i="10"/>
  <c r="R71" i="10" s="1"/>
  <c r="R82" i="10"/>
  <c r="R83" i="10" s="1"/>
  <c r="R66" i="10"/>
  <c r="R67" i="10" s="1"/>
  <c r="R62" i="10"/>
  <c r="R63" i="10" s="1"/>
  <c r="R44" i="10"/>
  <c r="R45" i="10" s="1"/>
  <c r="R36" i="10"/>
  <c r="R37" i="10" s="1"/>
  <c r="R90" i="10"/>
  <c r="R91" i="10" s="1"/>
  <c r="R40" i="10"/>
  <c r="R41" i="10" s="1"/>
  <c r="Z78" i="10"/>
  <c r="Z79" i="10" s="1"/>
  <c r="Z70" i="10"/>
  <c r="Z71" i="10" s="1"/>
  <c r="Z90" i="10"/>
  <c r="Z91" i="10" s="1"/>
  <c r="Z74" i="10"/>
  <c r="Z75" i="10" s="1"/>
  <c r="Z62" i="10"/>
  <c r="Z63" i="10" s="1"/>
  <c r="Z44" i="10"/>
  <c r="Z45" i="10" s="1"/>
  <c r="Z36" i="10"/>
  <c r="Z48" i="10"/>
  <c r="Z49" i="10" s="1"/>
  <c r="AH78" i="10"/>
  <c r="AH79" i="10" s="1"/>
  <c r="AH70" i="10"/>
  <c r="AH71" i="10" s="1"/>
  <c r="AH62" i="10"/>
  <c r="AH63" i="10" s="1"/>
  <c r="AH86" i="10"/>
  <c r="AH87" i="10" s="1"/>
  <c r="AH44" i="10"/>
  <c r="AH45" i="10" s="1"/>
  <c r="AH36" i="10"/>
  <c r="AH37" i="10" s="1"/>
  <c r="AH54" i="10" s="1"/>
  <c r="AH90" i="10"/>
  <c r="AH91" i="10" s="1"/>
  <c r="AH82" i="10"/>
  <c r="AH83" i="10" s="1"/>
  <c r="H25" i="10"/>
  <c r="P25" i="10"/>
  <c r="P27" i="10" s="1"/>
  <c r="X25" i="10"/>
  <c r="X27" i="10" s="1"/>
  <c r="AD37" i="10"/>
  <c r="R74" i="10"/>
  <c r="R75" i="10" s="1"/>
  <c r="AH74" i="10"/>
  <c r="AH75" i="10" s="1"/>
  <c r="J82" i="10"/>
  <c r="J83" i="10" s="1"/>
  <c r="J98" i="10" s="1"/>
  <c r="J153" i="10" s="1"/>
  <c r="J154" i="10" s="1"/>
  <c r="Z82" i="10"/>
  <c r="Z83" i="10" s="1"/>
  <c r="W53" i="10"/>
  <c r="P63" i="10"/>
  <c r="T63" i="10"/>
  <c r="AB63" i="10"/>
  <c r="M63" i="10"/>
  <c r="U63" i="10"/>
  <c r="G131" i="10"/>
  <c r="G133" i="10" s="1"/>
  <c r="H130" i="10" s="1"/>
  <c r="G149" i="10"/>
  <c r="G139" i="10"/>
  <c r="F139" i="10"/>
  <c r="H139" i="10"/>
  <c r="F41" i="3" l="1"/>
  <c r="H41" i="3"/>
  <c r="AG41" i="3"/>
  <c r="AB41" i="3"/>
  <c r="L41" i="3"/>
  <c r="AE41" i="3"/>
  <c r="H131" i="10"/>
  <c r="H133" i="10" s="1"/>
  <c r="I130" i="10" s="1"/>
  <c r="G34" i="3"/>
  <c r="G37" i="3" s="1"/>
  <c r="G36" i="3"/>
  <c r="H33" i="3" s="1"/>
  <c r="J100" i="10"/>
  <c r="AC101" i="4"/>
  <c r="O56" i="10"/>
  <c r="Q100" i="10"/>
  <c r="M101" i="4"/>
  <c r="F33" i="10"/>
  <c r="F57" i="10" s="1"/>
  <c r="F101" i="10" s="1"/>
  <c r="F32" i="10"/>
  <c r="F56" i="10" s="1"/>
  <c r="F100" i="10" s="1"/>
  <c r="AA57" i="4"/>
  <c r="Q32" i="4"/>
  <c r="Q33" i="4"/>
  <c r="X33" i="4"/>
  <c r="X32" i="4"/>
  <c r="S56" i="4"/>
  <c r="P98" i="10"/>
  <c r="P153" i="10" s="1"/>
  <c r="P154" i="10" s="1"/>
  <c r="AB58" i="7"/>
  <c r="AB59" i="7"/>
  <c r="AB61" i="7" s="1"/>
  <c r="S57" i="4"/>
  <c r="V57" i="4"/>
  <c r="V101" i="4" s="1"/>
  <c r="T56" i="4"/>
  <c r="V147" i="4"/>
  <c r="V148" i="4" s="1"/>
  <c r="S98" i="10"/>
  <c r="X58" i="7"/>
  <c r="X59" i="7" s="1"/>
  <c r="X61" i="7" s="1"/>
  <c r="I54" i="4"/>
  <c r="K57" i="4"/>
  <c r="K101" i="4" s="1"/>
  <c r="R98" i="4"/>
  <c r="AG26" i="4"/>
  <c r="AG56" i="4" s="1"/>
  <c r="AG100" i="4" s="1"/>
  <c r="AG27" i="4"/>
  <c r="F57" i="4"/>
  <c r="M56" i="4"/>
  <c r="N98" i="4"/>
  <c r="N147" i="4" s="1"/>
  <c r="N148" i="4" s="1"/>
  <c r="T32" i="4"/>
  <c r="AF54" i="4"/>
  <c r="AD26" i="4"/>
  <c r="K26" i="4"/>
  <c r="K56" i="4" s="1"/>
  <c r="K100" i="4" s="1"/>
  <c r="N57" i="4"/>
  <c r="G22" i="3"/>
  <c r="G24" i="3"/>
  <c r="H21" i="3" s="1"/>
  <c r="H27" i="4"/>
  <c r="H26" i="4"/>
  <c r="F26" i="4"/>
  <c r="AH98" i="10"/>
  <c r="AH153" i="10" s="1"/>
  <c r="AH154" i="10" s="1"/>
  <c r="R98" i="10"/>
  <c r="R153" i="10" s="1"/>
  <c r="R154" i="10" s="1"/>
  <c r="AF33" i="10"/>
  <c r="AF32" i="10"/>
  <c r="G54" i="10"/>
  <c r="N54" i="10"/>
  <c r="N56" i="10" s="1"/>
  <c r="N100" i="10" s="1"/>
  <c r="AI26" i="10"/>
  <c r="AI56" i="10" s="1"/>
  <c r="AI100" i="10" s="1"/>
  <c r="L26" i="10"/>
  <c r="L98" i="10"/>
  <c r="L153" i="10" s="1"/>
  <c r="L154" i="10" s="1"/>
  <c r="K56" i="10"/>
  <c r="K57" i="10"/>
  <c r="Y32" i="10"/>
  <c r="Q58" i="7"/>
  <c r="Q59" i="7"/>
  <c r="Q61" i="7" s="1"/>
  <c r="AG57" i="10"/>
  <c r="AG101" i="10" s="1"/>
  <c r="Y58" i="7"/>
  <c r="Y59" i="7" s="1"/>
  <c r="Y61" i="7" s="1"/>
  <c r="AB57" i="4"/>
  <c r="AH33" i="4"/>
  <c r="AH32" i="4"/>
  <c r="AG98" i="4"/>
  <c r="Y27" i="4"/>
  <c r="Y26" i="4"/>
  <c r="Y56" i="4" s="1"/>
  <c r="Y100" i="4" s="1"/>
  <c r="W54" i="4"/>
  <c r="W57" i="4" s="1"/>
  <c r="W101" i="4" s="1"/>
  <c r="M32" i="4"/>
  <c r="H98" i="4"/>
  <c r="AD98" i="4"/>
  <c r="AD147" i="4" s="1"/>
  <c r="AD148" i="4" s="1"/>
  <c r="L26" i="4"/>
  <c r="AF41" i="3"/>
  <c r="AA41" i="3"/>
  <c r="AD32" i="4"/>
  <c r="AF27" i="4"/>
  <c r="AF57" i="4" s="1"/>
  <c r="AF101" i="4" s="1"/>
  <c r="AF26" i="4"/>
  <c r="K32" i="4"/>
  <c r="F37" i="3"/>
  <c r="F42" i="3" s="1"/>
  <c r="F127" i="4" s="1"/>
  <c r="P54" i="4"/>
  <c r="N26" i="4"/>
  <c r="AB153" i="10"/>
  <c r="AB154" i="10" s="1"/>
  <c r="W56" i="10"/>
  <c r="W100" i="10" s="1"/>
  <c r="O58" i="7"/>
  <c r="O59" i="7" s="1"/>
  <c r="O61" i="7" s="1"/>
  <c r="H27" i="10"/>
  <c r="H26" i="10"/>
  <c r="H56" i="10" s="1"/>
  <c r="H100" i="10" s="1"/>
  <c r="N98" i="10"/>
  <c r="N153" i="10" s="1"/>
  <c r="N154" i="10" s="1"/>
  <c r="F98" i="10"/>
  <c r="I98" i="4"/>
  <c r="I147" i="4" s="1"/>
  <c r="I148" i="4" s="1"/>
  <c r="H54" i="4"/>
  <c r="M98" i="4"/>
  <c r="M147" i="4" s="1"/>
  <c r="M148" i="4" s="1"/>
  <c r="X27" i="4"/>
  <c r="X57" i="4" s="1"/>
  <c r="X26" i="4"/>
  <c r="AA98" i="10"/>
  <c r="AA153" i="10" s="1"/>
  <c r="AA154" i="10" s="1"/>
  <c r="AE56" i="10"/>
  <c r="B11" i="8"/>
  <c r="F28" i="7"/>
  <c r="F46" i="7" s="1"/>
  <c r="J101" i="10"/>
  <c r="AF54" i="10"/>
  <c r="AF153" i="10" s="1"/>
  <c r="AF154" i="10" s="1"/>
  <c r="P54" i="10"/>
  <c r="AF57" i="10"/>
  <c r="AF101" i="10" s="1"/>
  <c r="AI59" i="7"/>
  <c r="AI61" i="7" s="1"/>
  <c r="AI58" i="7"/>
  <c r="H58" i="7"/>
  <c r="H59" i="7"/>
  <c r="H61" i="7" s="1"/>
  <c r="AD59" i="7"/>
  <c r="AD61" i="7" s="1"/>
  <c r="AD58" i="7"/>
  <c r="T57" i="4"/>
  <c r="L98" i="4"/>
  <c r="L147" i="4" s="1"/>
  <c r="L148" i="4" s="1"/>
  <c r="AI98" i="4"/>
  <c r="AI147" i="4" s="1"/>
  <c r="AI148" i="4" s="1"/>
  <c r="AH98" i="4"/>
  <c r="AH147" i="4" s="1"/>
  <c r="AH148" i="4" s="1"/>
  <c r="Z32" i="4"/>
  <c r="Z33" i="4"/>
  <c r="Q26" i="4"/>
  <c r="Q56" i="4" s="1"/>
  <c r="Q27" i="4"/>
  <c r="L32" i="4"/>
  <c r="X41" i="3"/>
  <c r="K41" i="3"/>
  <c r="P27" i="4"/>
  <c r="P57" i="4" s="1"/>
  <c r="P101" i="4" s="1"/>
  <c r="P26" i="4"/>
  <c r="P56" i="4" s="1"/>
  <c r="P100" i="4" s="1"/>
  <c r="AI26" i="4"/>
  <c r="AC41" i="3"/>
  <c r="AI41" i="3"/>
  <c r="N32" i="4"/>
  <c r="T56" i="10"/>
  <c r="AE98" i="10"/>
  <c r="AE153" i="10" s="1"/>
  <c r="AE154" i="10" s="1"/>
  <c r="X98" i="10"/>
  <c r="X153" i="10" s="1"/>
  <c r="X154" i="10" s="1"/>
  <c r="L32" i="10"/>
  <c r="S54" i="10"/>
  <c r="S57" i="10" s="1"/>
  <c r="S101" i="10" s="1"/>
  <c r="Y98" i="10"/>
  <c r="Q98" i="10"/>
  <c r="Q153" i="10" s="1"/>
  <c r="Q154" i="10" s="1"/>
  <c r="Z54" i="4"/>
  <c r="L57" i="4"/>
  <c r="L101" i="4" s="1"/>
  <c r="T98" i="4"/>
  <c r="T147" i="4" s="1"/>
  <c r="T148" i="4" s="1"/>
  <c r="AA98" i="4"/>
  <c r="AA147" i="4" s="1"/>
  <c r="AA148" i="4" s="1"/>
  <c r="R33" i="4"/>
  <c r="R32" i="4"/>
  <c r="Z98" i="4"/>
  <c r="Z147" i="4" s="1"/>
  <c r="Z148" i="4" s="1"/>
  <c r="I27" i="4"/>
  <c r="I26" i="4"/>
  <c r="Q98" i="4"/>
  <c r="Q147" i="4" s="1"/>
  <c r="Q148" i="4" s="1"/>
  <c r="W98" i="4"/>
  <c r="G98" i="4"/>
  <c r="G147" i="4" s="1"/>
  <c r="G148" i="4" s="1"/>
  <c r="W41" i="3"/>
  <c r="P33" i="4"/>
  <c r="P32" i="4"/>
  <c r="P41" i="3"/>
  <c r="AI32" i="4"/>
  <c r="V26" i="4"/>
  <c r="V56" i="4" s="1"/>
  <c r="V100" i="4" s="1"/>
  <c r="U41" i="3"/>
  <c r="S41" i="3"/>
  <c r="X98" i="4"/>
  <c r="X147" i="4" s="1"/>
  <c r="X148" i="4" s="1"/>
  <c r="Y147" i="4"/>
  <c r="Y148" i="4" s="1"/>
  <c r="U56" i="4"/>
  <c r="U100" i="4" s="1"/>
  <c r="V98" i="10"/>
  <c r="V153" i="10" s="1"/>
  <c r="V154" i="10" s="1"/>
  <c r="M54" i="10"/>
  <c r="M57" i="10" s="1"/>
  <c r="M101" i="10" s="1"/>
  <c r="T98" i="10"/>
  <c r="T153" i="10" s="1"/>
  <c r="T154" i="10" s="1"/>
  <c r="I58" i="7"/>
  <c r="I59" i="7" s="1"/>
  <c r="I61" i="7" s="1"/>
  <c r="R26" i="4"/>
  <c r="R27" i="4"/>
  <c r="I32" i="4"/>
  <c r="I33" i="4"/>
  <c r="AE98" i="4"/>
  <c r="AE147" i="4" s="1"/>
  <c r="AE148" i="4" s="1"/>
  <c r="J27" i="4"/>
  <c r="J26" i="4"/>
  <c r="L54" i="10"/>
  <c r="L57" i="10" s="1"/>
  <c r="L101" i="10" s="1"/>
  <c r="O98" i="10"/>
  <c r="O153" i="10" s="1"/>
  <c r="O154" i="10" s="1"/>
  <c r="U57" i="10"/>
  <c r="U101" i="10" s="1"/>
  <c r="AD27" i="10"/>
  <c r="AD57" i="10" s="1"/>
  <c r="AD101" i="10" s="1"/>
  <c r="AD26" i="10"/>
  <c r="AD56" i="10" s="1"/>
  <c r="AD100" i="10" s="1"/>
  <c r="T57" i="10"/>
  <c r="AH56" i="10"/>
  <c r="AI98" i="10"/>
  <c r="AI153" i="10" s="1"/>
  <c r="AI154" i="10" s="1"/>
  <c r="W98" i="10"/>
  <c r="W153" i="10" s="1"/>
  <c r="W154" i="10" s="1"/>
  <c r="U32" i="10"/>
  <c r="AD33" i="10"/>
  <c r="AD32" i="10"/>
  <c r="AI57" i="10"/>
  <c r="AI101" i="10" s="1"/>
  <c r="X26" i="10"/>
  <c r="X56" i="10" s="1"/>
  <c r="K58" i="7"/>
  <c r="K59" i="7"/>
  <c r="K61" i="7" s="1"/>
  <c r="AG98" i="10"/>
  <c r="AG153" i="10" s="1"/>
  <c r="AG154" i="10" s="1"/>
  <c r="AE58" i="7"/>
  <c r="AE59" i="7"/>
  <c r="AE61" i="7" s="1"/>
  <c r="R54" i="4"/>
  <c r="S98" i="4"/>
  <c r="S147" i="4" s="1"/>
  <c r="S148" i="4" s="1"/>
  <c r="J32" i="4"/>
  <c r="J33" i="4"/>
  <c r="AG33" i="4"/>
  <c r="AG32" i="4"/>
  <c r="AE54" i="4"/>
  <c r="AE57" i="4" s="1"/>
  <c r="O54" i="4"/>
  <c r="O57" i="4" s="1"/>
  <c r="O101" i="4" s="1"/>
  <c r="G56" i="4"/>
  <c r="G100" i="4" s="1"/>
  <c r="F98" i="4"/>
  <c r="F147" i="4" s="1"/>
  <c r="AA26" i="4"/>
  <c r="M41" i="3"/>
  <c r="AE56" i="4"/>
  <c r="G27" i="10"/>
  <c r="G57" i="10" s="1"/>
  <c r="G101" i="10" s="1"/>
  <c r="G26" i="10"/>
  <c r="G56" i="10" s="1"/>
  <c r="G100" i="10" s="1"/>
  <c r="G153" i="10"/>
  <c r="G154" i="10" s="1"/>
  <c r="N58" i="7"/>
  <c r="N59" i="7" s="1"/>
  <c r="N61" i="7" s="1"/>
  <c r="Z27" i="4"/>
  <c r="Z26" i="4"/>
  <c r="AB32" i="4"/>
  <c r="AF147" i="4"/>
  <c r="AF148" i="4" s="1"/>
  <c r="U147" i="4"/>
  <c r="U148" i="4" s="1"/>
  <c r="AC33" i="10"/>
  <c r="AC57" i="10" s="1"/>
  <c r="AC101" i="10" s="1"/>
  <c r="AC32" i="10"/>
  <c r="AC56" i="10" s="1"/>
  <c r="AC100" i="10" s="1"/>
  <c r="M98" i="10"/>
  <c r="O98" i="4"/>
  <c r="AD57" i="4"/>
  <c r="AD101" i="4" s="1"/>
  <c r="V57" i="10"/>
  <c r="V101" i="10" s="1"/>
  <c r="Y56" i="10"/>
  <c r="Y100" i="10" s="1"/>
  <c r="I54" i="10"/>
  <c r="I57" i="10" s="1"/>
  <c r="I101" i="10" s="1"/>
  <c r="G58" i="7"/>
  <c r="G59" i="7"/>
  <c r="G61" i="7" s="1"/>
  <c r="R54" i="10"/>
  <c r="R57" i="10" s="1"/>
  <c r="AC98" i="10"/>
  <c r="AC153" i="10" s="1"/>
  <c r="AC154" i="10" s="1"/>
  <c r="AE57" i="10"/>
  <c r="U26" i="10"/>
  <c r="U56" i="10" s="1"/>
  <c r="U100" i="10" s="1"/>
  <c r="S56" i="10"/>
  <c r="S100" i="10" s="1"/>
  <c r="AG59" i="7"/>
  <c r="AG61" i="7" s="1"/>
  <c r="AG58" i="7"/>
  <c r="K98" i="10"/>
  <c r="K153" i="10" s="1"/>
  <c r="K154" i="10" s="1"/>
  <c r="AD54" i="10"/>
  <c r="W57" i="10"/>
  <c r="W101" i="10" s="1"/>
  <c r="P33" i="10"/>
  <c r="P57" i="10" s="1"/>
  <c r="P101" i="10" s="1"/>
  <c r="P32" i="10"/>
  <c r="H33" i="10"/>
  <c r="H32" i="10"/>
  <c r="AD98" i="10"/>
  <c r="Y54" i="10"/>
  <c r="Y57" i="10" s="1"/>
  <c r="Y101" i="10" s="1"/>
  <c r="U98" i="10"/>
  <c r="U153" i="10" s="1"/>
  <c r="U154" i="10" s="1"/>
  <c r="X57" i="10"/>
  <c r="Z98" i="10"/>
  <c r="Z153" i="10" s="1"/>
  <c r="Z154" i="10" s="1"/>
  <c r="O57" i="10"/>
  <c r="O101" i="10" s="1"/>
  <c r="N57" i="10"/>
  <c r="N101" i="10" s="1"/>
  <c r="H98" i="10"/>
  <c r="H153" i="10" s="1"/>
  <c r="H154" i="10" s="1"/>
  <c r="M26" i="10"/>
  <c r="V54" i="10"/>
  <c r="V56" i="10" s="1"/>
  <c r="V100" i="10" s="1"/>
  <c r="F54" i="10"/>
  <c r="AB33" i="10"/>
  <c r="AB57" i="10" s="1"/>
  <c r="AB101" i="10" s="1"/>
  <c r="AB32" i="10"/>
  <c r="AB56" i="10" s="1"/>
  <c r="AB100" i="10" s="1"/>
  <c r="Z56" i="10"/>
  <c r="Z100" i="10" s="1"/>
  <c r="AA57" i="10"/>
  <c r="AA101" i="10" s="1"/>
  <c r="G32" i="10"/>
  <c r="W58" i="7"/>
  <c r="W59" i="7" s="1"/>
  <c r="W61" i="7" s="1"/>
  <c r="V58" i="7"/>
  <c r="V59" i="7" s="1"/>
  <c r="V61" i="7" s="1"/>
  <c r="J54" i="4"/>
  <c r="J147" i="4" s="1"/>
  <c r="J148" i="4" s="1"/>
  <c r="AB98" i="4"/>
  <c r="AB147" i="4" s="1"/>
  <c r="AB148" i="4" s="1"/>
  <c r="AG54" i="4"/>
  <c r="AI57" i="4"/>
  <c r="AI101" i="4" s="1"/>
  <c r="K98" i="4"/>
  <c r="K147" i="4" s="1"/>
  <c r="K148" i="4" s="1"/>
  <c r="AH26" i="4"/>
  <c r="AH56" i="4" s="1"/>
  <c r="AH27" i="4"/>
  <c r="AH57" i="4" s="1"/>
  <c r="Y32" i="4"/>
  <c r="Y33" i="4"/>
  <c r="AC32" i="4"/>
  <c r="AC56" i="4" s="1"/>
  <c r="AC100" i="4" s="1"/>
  <c r="U57" i="4"/>
  <c r="U101" i="4" s="1"/>
  <c r="AB26" i="4"/>
  <c r="AB56" i="4" s="1"/>
  <c r="O41" i="3"/>
  <c r="AC98" i="4"/>
  <c r="AC147" i="4" s="1"/>
  <c r="AC148" i="4" s="1"/>
  <c r="AA32" i="4"/>
  <c r="P26" i="10"/>
  <c r="G28" i="3"/>
  <c r="G31" i="3" s="1"/>
  <c r="G30" i="3"/>
  <c r="H27" i="3" s="1"/>
  <c r="AF33" i="4"/>
  <c r="AF32" i="4"/>
  <c r="P98" i="4"/>
  <c r="AC136" i="10" l="1"/>
  <c r="AC137" i="10" s="1"/>
  <c r="AC142" i="10" s="1"/>
  <c r="AC138" i="10"/>
  <c r="AC146" i="10"/>
  <c r="AC147" i="10" s="1"/>
  <c r="S146" i="10"/>
  <c r="S148" i="10" s="1"/>
  <c r="S147" i="10"/>
  <c r="Y146" i="10"/>
  <c r="Y148" i="10" s="1"/>
  <c r="Y147" i="10"/>
  <c r="F136" i="10"/>
  <c r="F137" i="10" s="1"/>
  <c r="AC130" i="4"/>
  <c r="AC132" i="4" s="1"/>
  <c r="V137" i="10"/>
  <c r="V142" i="10" s="1"/>
  <c r="V138" i="10"/>
  <c r="V136" i="10"/>
  <c r="L146" i="10"/>
  <c r="L147" i="10"/>
  <c r="L148" i="10"/>
  <c r="M146" i="10"/>
  <c r="M147" i="10" s="1"/>
  <c r="M148" i="10"/>
  <c r="P148" i="10"/>
  <c r="P146" i="10"/>
  <c r="P147" i="10"/>
  <c r="N137" i="10"/>
  <c r="N142" i="10" s="1"/>
  <c r="N138" i="10"/>
  <c r="N136" i="10"/>
  <c r="I131" i="10"/>
  <c r="I133" i="10" s="1"/>
  <c r="J130" i="10" s="1"/>
  <c r="I148" i="10"/>
  <c r="I150" i="10" s="1"/>
  <c r="I146" i="10"/>
  <c r="I147" i="10"/>
  <c r="G130" i="4"/>
  <c r="G132" i="4" s="1"/>
  <c r="P130" i="4"/>
  <c r="P132" i="4" s="1"/>
  <c r="F153" i="10"/>
  <c r="F154" i="10" s="1"/>
  <c r="Y57" i="4"/>
  <c r="Y101" i="4" s="1"/>
  <c r="AI136" i="10"/>
  <c r="AI138" i="10" s="1"/>
  <c r="AI137" i="10"/>
  <c r="AI142" i="10" s="1"/>
  <c r="F56" i="4"/>
  <c r="F100" i="4" s="1"/>
  <c r="K142" i="4"/>
  <c r="K140" i="4"/>
  <c r="K141" i="4"/>
  <c r="V141" i="4"/>
  <c r="V142" i="4"/>
  <c r="V140" i="4"/>
  <c r="M140" i="4"/>
  <c r="M141" i="4" s="1"/>
  <c r="M142" i="4"/>
  <c r="J136" i="10"/>
  <c r="J137" i="10"/>
  <c r="J142" i="10" s="1"/>
  <c r="J138" i="10"/>
  <c r="AH101" i="4"/>
  <c r="AB146" i="10"/>
  <c r="AB147" i="10"/>
  <c r="AB148" i="10"/>
  <c r="X101" i="10"/>
  <c r="AE101" i="10"/>
  <c r="AD140" i="4"/>
  <c r="AD142" i="4" s="1"/>
  <c r="AD141" i="4"/>
  <c r="AE100" i="4"/>
  <c r="AE101" i="4"/>
  <c r="R57" i="4"/>
  <c r="R101" i="4" s="1"/>
  <c r="U130" i="4"/>
  <c r="U132" i="4" s="1"/>
  <c r="I56" i="4"/>
  <c r="I100" i="4" s="1"/>
  <c r="T100" i="10"/>
  <c r="AE100" i="10"/>
  <c r="N56" i="4"/>
  <c r="N100" i="4" s="1"/>
  <c r="AG147" i="4"/>
  <c r="AG148" i="4" s="1"/>
  <c r="H56" i="4"/>
  <c r="H100" i="4" s="1"/>
  <c r="S101" i="4"/>
  <c r="G101" i="4"/>
  <c r="Z101" i="10"/>
  <c r="H30" i="3"/>
  <c r="I27" i="3" s="1"/>
  <c r="H28" i="3"/>
  <c r="H31" i="3" s="1"/>
  <c r="AI146" i="10"/>
  <c r="AI147" i="10"/>
  <c r="AI148" i="10"/>
  <c r="W136" i="10"/>
  <c r="W137" i="10" s="1"/>
  <c r="W142" i="10" s="1"/>
  <c r="AG132" i="4"/>
  <c r="AG130" i="4"/>
  <c r="AG131" i="4"/>
  <c r="AG136" i="4" s="1"/>
  <c r="AC140" i="4"/>
  <c r="AC142" i="4" s="1"/>
  <c r="Z136" i="10"/>
  <c r="Z137" i="10"/>
  <c r="Z142" i="10" s="1"/>
  <c r="Z138" i="10"/>
  <c r="O146" i="10"/>
  <c r="O147" i="10" s="1"/>
  <c r="Y138" i="10"/>
  <c r="Y136" i="10"/>
  <c r="Y137" i="10"/>
  <c r="Y142" i="10" s="1"/>
  <c r="S100" i="4"/>
  <c r="P56" i="10"/>
  <c r="P100" i="10" s="1"/>
  <c r="U136" i="10"/>
  <c r="U137" i="10"/>
  <c r="U142" i="10" s="1"/>
  <c r="U138" i="10"/>
  <c r="V147" i="10"/>
  <c r="V146" i="10"/>
  <c r="V148" i="10" s="1"/>
  <c r="U146" i="10"/>
  <c r="U148" i="10" s="1"/>
  <c r="U147" i="10"/>
  <c r="O56" i="4"/>
  <c r="O100" i="4" s="1"/>
  <c r="N147" i="10"/>
  <c r="N148" i="10"/>
  <c r="N146" i="10"/>
  <c r="AD136" i="10"/>
  <c r="AD138" i="10" s="1"/>
  <c r="J146" i="10"/>
  <c r="J147" i="10"/>
  <c r="J148" i="10"/>
  <c r="AD147" i="10"/>
  <c r="AD146" i="10"/>
  <c r="AD148" i="10" s="1"/>
  <c r="L56" i="10"/>
  <c r="L100" i="10" s="1"/>
  <c r="AD56" i="4"/>
  <c r="AD100" i="4" s="1"/>
  <c r="T100" i="4"/>
  <c r="W146" i="10"/>
  <c r="W147" i="10" s="1"/>
  <c r="O147" i="4"/>
  <c r="O148" i="4" s="1"/>
  <c r="H136" i="10"/>
  <c r="H138" i="10" s="1"/>
  <c r="H140" i="10" s="1"/>
  <c r="H137" i="10"/>
  <c r="H142" i="10" s="1"/>
  <c r="H57" i="4"/>
  <c r="H101" i="4" s="1"/>
  <c r="H34" i="3"/>
  <c r="H37" i="3" s="1"/>
  <c r="H36" i="3"/>
  <c r="I33" i="3" s="1"/>
  <c r="R101" i="10"/>
  <c r="R56" i="10"/>
  <c r="R100" i="10" s="1"/>
  <c r="Z57" i="4"/>
  <c r="Z101" i="4" s="1"/>
  <c r="J56" i="4"/>
  <c r="J100" i="4" s="1"/>
  <c r="Q57" i="4"/>
  <c r="Q101" i="4" s="1"/>
  <c r="T101" i="4"/>
  <c r="AF146" i="10"/>
  <c r="AF148" i="10" s="1"/>
  <c r="AF147" i="10"/>
  <c r="X56" i="4"/>
  <c r="X100" i="4" s="1"/>
  <c r="H57" i="10"/>
  <c r="H101" i="10" s="1"/>
  <c r="F143" i="4"/>
  <c r="F133" i="4"/>
  <c r="K101" i="10"/>
  <c r="H24" i="3"/>
  <c r="I21" i="3" s="1"/>
  <c r="H22" i="3"/>
  <c r="M100" i="4"/>
  <c r="O100" i="10"/>
  <c r="AA146" i="10"/>
  <c r="AA147" i="10"/>
  <c r="AA148" i="10"/>
  <c r="W140" i="4"/>
  <c r="W141" i="4"/>
  <c r="W142" i="4"/>
  <c r="G137" i="10"/>
  <c r="G142" i="10" s="1"/>
  <c r="G136" i="10"/>
  <c r="G138" i="10" s="1"/>
  <c r="G140" i="10" s="1"/>
  <c r="W147" i="4"/>
  <c r="W148" i="4" s="1"/>
  <c r="P140" i="4"/>
  <c r="P141" i="4" s="1"/>
  <c r="F58" i="7"/>
  <c r="F59" i="7" s="1"/>
  <c r="Y130" i="4"/>
  <c r="Y132" i="4" s="1"/>
  <c r="Y131" i="4"/>
  <c r="Y136" i="4" s="1"/>
  <c r="F147" i="10"/>
  <c r="F146" i="10"/>
  <c r="F148" i="10" s="1"/>
  <c r="F150" i="10" s="1"/>
  <c r="AB136" i="10"/>
  <c r="AB138" i="10" s="1"/>
  <c r="AB137" i="10"/>
  <c r="AB142" i="10" s="1"/>
  <c r="G146" i="10"/>
  <c r="G148" i="10" s="1"/>
  <c r="G150" i="10" s="1"/>
  <c r="AH100" i="4"/>
  <c r="R56" i="4"/>
  <c r="R100" i="4" s="1"/>
  <c r="W56" i="4"/>
  <c r="W100" i="4" s="1"/>
  <c r="P147" i="4"/>
  <c r="P148" i="4" s="1"/>
  <c r="AB100" i="4"/>
  <c r="M56" i="10"/>
  <c r="M100" i="10" s="1"/>
  <c r="AD153" i="10"/>
  <c r="AD154" i="10" s="1"/>
  <c r="M153" i="10"/>
  <c r="M154" i="10" s="1"/>
  <c r="AA56" i="4"/>
  <c r="AA100" i="4" s="1"/>
  <c r="AH100" i="10"/>
  <c r="J57" i="4"/>
  <c r="J101" i="4" s="1"/>
  <c r="Y153" i="10"/>
  <c r="Y154" i="10" s="1"/>
  <c r="Q100" i="4"/>
  <c r="X101" i="4"/>
  <c r="H147" i="4"/>
  <c r="H148" i="4" s="1"/>
  <c r="AB101" i="4"/>
  <c r="AF56" i="10"/>
  <c r="AF100" i="10" s="1"/>
  <c r="G40" i="3"/>
  <c r="G25" i="3"/>
  <c r="G42" i="3" s="1"/>
  <c r="G127" i="4" s="1"/>
  <c r="F101" i="4"/>
  <c r="S153" i="10"/>
  <c r="S154" i="10" s="1"/>
  <c r="AA100" i="10"/>
  <c r="AA101" i="4"/>
  <c r="Q101" i="10"/>
  <c r="AF140" i="4"/>
  <c r="AF141" i="4"/>
  <c r="AF142" i="4"/>
  <c r="K131" i="4"/>
  <c r="K136" i="4" s="1"/>
  <c r="K132" i="4"/>
  <c r="K130" i="4"/>
  <c r="S136" i="10"/>
  <c r="S138" i="10" s="1"/>
  <c r="S137" i="10"/>
  <c r="S142" i="10" s="1"/>
  <c r="V130" i="4"/>
  <c r="V132" i="4" s="1"/>
  <c r="AG148" i="10"/>
  <c r="AG146" i="10"/>
  <c r="AG147" i="10"/>
  <c r="R147" i="4"/>
  <c r="R148" i="4" s="1"/>
  <c r="I153" i="10"/>
  <c r="I154" i="10" s="1"/>
  <c r="O140" i="4"/>
  <c r="O142" i="4"/>
  <c r="O141" i="4"/>
  <c r="L140" i="4"/>
  <c r="L142" i="4" s="1"/>
  <c r="Z56" i="4"/>
  <c r="Z100" i="4" s="1"/>
  <c r="I57" i="4"/>
  <c r="I101" i="4" s="1"/>
  <c r="L56" i="4"/>
  <c r="L100" i="4" s="1"/>
  <c r="Q136" i="10"/>
  <c r="Q138" i="10" s="1"/>
  <c r="AI140" i="4"/>
  <c r="AI141" i="4" s="1"/>
  <c r="U140" i="4"/>
  <c r="U142" i="4"/>
  <c r="U141" i="4"/>
  <c r="F148" i="4"/>
  <c r="X100" i="10"/>
  <c r="T101" i="10"/>
  <c r="AH101" i="10"/>
  <c r="I56" i="10"/>
  <c r="I100" i="10" s="1"/>
  <c r="AI56" i="4"/>
  <c r="AI100" i="4" s="1"/>
  <c r="AF56" i="4"/>
  <c r="AF100" i="4" s="1"/>
  <c r="K100" i="10"/>
  <c r="N101" i="4"/>
  <c r="AG57" i="4"/>
  <c r="AG101" i="4" s="1"/>
  <c r="AG100" i="10"/>
  <c r="G134" i="4" l="1"/>
  <c r="J131" i="10"/>
  <c r="J132" i="10"/>
  <c r="J133" i="10" s="1"/>
  <c r="K130" i="10" s="1"/>
  <c r="F141" i="10"/>
  <c r="G141" i="10" s="1"/>
  <c r="H141" i="10" s="1"/>
  <c r="F142" i="10"/>
  <c r="F143" i="10" s="1"/>
  <c r="G143" i="10" s="1"/>
  <c r="H143" i="10" s="1"/>
  <c r="B6" i="8"/>
  <c r="F60" i="7"/>
  <c r="F61" i="7"/>
  <c r="F62" i="7" s="1"/>
  <c r="F55" i="7"/>
  <c r="G55" i="7" s="1"/>
  <c r="H55" i="7" s="1"/>
  <c r="I55" i="7" s="1"/>
  <c r="J55" i="7" s="1"/>
  <c r="K55" i="7" s="1"/>
  <c r="L55" i="7" s="1"/>
  <c r="M55" i="7" s="1"/>
  <c r="N55" i="7" s="1"/>
  <c r="O55" i="7" s="1"/>
  <c r="P55" i="7" s="1"/>
  <c r="Q55" i="7" s="1"/>
  <c r="R55" i="7" s="1"/>
  <c r="S55" i="7" s="1"/>
  <c r="T55" i="7" s="1"/>
  <c r="U55" i="7" s="1"/>
  <c r="V55" i="7" s="1"/>
  <c r="W55" i="7" s="1"/>
  <c r="X55" i="7" s="1"/>
  <c r="Y55" i="7" s="1"/>
  <c r="Z55" i="7" s="1"/>
  <c r="AA55" i="7" s="1"/>
  <c r="AB55" i="7" s="1"/>
  <c r="AC55" i="7" s="1"/>
  <c r="AD55" i="7" s="1"/>
  <c r="AE55" i="7" s="1"/>
  <c r="AF55" i="7" s="1"/>
  <c r="AG55" i="7" s="1"/>
  <c r="AH55" i="7" s="1"/>
  <c r="AI55" i="7" s="1"/>
  <c r="B5" i="8"/>
  <c r="B7" i="8"/>
  <c r="T146" i="10"/>
  <c r="T148" i="10" s="1"/>
  <c r="T147" i="10"/>
  <c r="G131" i="4"/>
  <c r="G136" i="4" s="1"/>
  <c r="N140" i="4"/>
  <c r="N142" i="4" s="1"/>
  <c r="B26" i="5"/>
  <c r="AI142" i="4"/>
  <c r="L141" i="4"/>
  <c r="AA136" i="10"/>
  <c r="AA137" i="10"/>
  <c r="AA142" i="10" s="1"/>
  <c r="AA138" i="10"/>
  <c r="X140" i="4"/>
  <c r="X142" i="4" s="1"/>
  <c r="X141" i="4"/>
  <c r="M136" i="10"/>
  <c r="M137" i="10" s="1"/>
  <c r="M142" i="10" s="1"/>
  <c r="G147" i="10"/>
  <c r="H148" i="10"/>
  <c r="H150" i="10" s="1"/>
  <c r="H146" i="10"/>
  <c r="H147" i="10" s="1"/>
  <c r="Z140" i="4"/>
  <c r="Z142" i="4" s="1"/>
  <c r="AD137" i="10"/>
  <c r="AD142" i="10" s="1"/>
  <c r="W138" i="10"/>
  <c r="G140" i="4"/>
  <c r="G142" i="4" s="1"/>
  <c r="G144" i="4" s="1"/>
  <c r="U131" i="4"/>
  <c r="U136" i="4" s="1"/>
  <c r="Y141" i="4"/>
  <c r="Y140" i="4"/>
  <c r="Y142" i="4" s="1"/>
  <c r="F138" i="10"/>
  <c r="F140" i="10" s="1"/>
  <c r="AC148" i="10"/>
  <c r="AD130" i="4"/>
  <c r="AD132" i="4" s="1"/>
  <c r="P138" i="10"/>
  <c r="P136" i="10"/>
  <c r="P137" i="10"/>
  <c r="P142" i="10" s="1"/>
  <c r="T136" i="10"/>
  <c r="T138" i="10" s="1"/>
  <c r="T137" i="10"/>
  <c r="T142" i="10" s="1"/>
  <c r="AH140" i="4"/>
  <c r="AH142" i="4" s="1"/>
  <c r="AA140" i="4"/>
  <c r="AA142" i="4" s="1"/>
  <c r="J130" i="4"/>
  <c r="J131" i="4" s="1"/>
  <c r="J136" i="4" s="1"/>
  <c r="B25" i="5"/>
  <c r="B28" i="5" s="1"/>
  <c r="Q137" i="10"/>
  <c r="Q142" i="10" s="1"/>
  <c r="Q132" i="4"/>
  <c r="Q130" i="4"/>
  <c r="Q131" i="4" s="1"/>
  <c r="Q136" i="4" s="1"/>
  <c r="AB130" i="4"/>
  <c r="AB132" i="4" s="1"/>
  <c r="O136" i="10"/>
  <c r="O137" i="10" s="1"/>
  <c r="O142" i="10" s="1"/>
  <c r="X130" i="4"/>
  <c r="X132" i="4" s="1"/>
  <c r="X131" i="4"/>
  <c r="X136" i="4" s="1"/>
  <c r="R136" i="10"/>
  <c r="R137" i="10" s="1"/>
  <c r="R142" i="10" s="1"/>
  <c r="AC141" i="4"/>
  <c r="S142" i="4"/>
  <c r="S140" i="4"/>
  <c r="S141" i="4" s="1"/>
  <c r="AE147" i="10"/>
  <c r="AE148" i="10"/>
  <c r="AE146" i="10"/>
  <c r="Z130" i="4"/>
  <c r="Z131" i="4" s="1"/>
  <c r="Z136" i="4" s="1"/>
  <c r="Z132" i="4"/>
  <c r="Q148" i="10"/>
  <c r="Q146" i="10"/>
  <c r="Q147" i="10"/>
  <c r="Z146" i="10"/>
  <c r="Z147" i="10"/>
  <c r="Z148" i="10"/>
  <c r="AB140" i="4"/>
  <c r="AB142" i="4" s="1"/>
  <c r="Q141" i="4"/>
  <c r="Q140" i="4"/>
  <c r="Q142" i="4" s="1"/>
  <c r="S130" i="4"/>
  <c r="S131" i="4" s="1"/>
  <c r="S136" i="4" s="1"/>
  <c r="I130" i="4"/>
  <c r="I132" i="4" s="1"/>
  <c r="I131" i="4"/>
  <c r="I136" i="4" s="1"/>
  <c r="K136" i="10"/>
  <c r="K137" i="10" s="1"/>
  <c r="K142" i="10" s="1"/>
  <c r="F140" i="4"/>
  <c r="F142" i="4" s="1"/>
  <c r="F144" i="4" s="1"/>
  <c r="H130" i="4"/>
  <c r="H132" i="4" s="1"/>
  <c r="G143" i="4"/>
  <c r="G133" i="4"/>
  <c r="H40" i="3"/>
  <c r="H25" i="3"/>
  <c r="H42" i="3" s="1"/>
  <c r="H127" i="4" s="1"/>
  <c r="I34" i="3"/>
  <c r="I37" i="3" s="1"/>
  <c r="I36" i="3"/>
  <c r="J33" i="3" s="1"/>
  <c r="W148" i="10"/>
  <c r="R141" i="4"/>
  <c r="R140" i="4"/>
  <c r="R142" i="4" s="1"/>
  <c r="F132" i="4"/>
  <c r="F134" i="4" s="1"/>
  <c r="F130" i="4"/>
  <c r="F131" i="4" s="1"/>
  <c r="P131" i="4"/>
  <c r="P136" i="4" s="1"/>
  <c r="I30" i="3"/>
  <c r="J27" i="3" s="1"/>
  <c r="I28" i="3"/>
  <c r="I31" i="3" s="1"/>
  <c r="X136" i="10"/>
  <c r="X138" i="10" s="1"/>
  <c r="L136" i="10"/>
  <c r="L137" i="10" s="1"/>
  <c r="L142" i="10" s="1"/>
  <c r="AF130" i="4"/>
  <c r="AF131" i="4" s="1"/>
  <c r="AF136" i="4" s="1"/>
  <c r="R146" i="10"/>
  <c r="R147" i="10" s="1"/>
  <c r="R148" i="10"/>
  <c r="X146" i="10"/>
  <c r="X148" i="10" s="1"/>
  <c r="X147" i="10"/>
  <c r="J141" i="4"/>
  <c r="J140" i="4"/>
  <c r="J142" i="4"/>
  <c r="I24" i="3"/>
  <c r="J21" i="3" s="1"/>
  <c r="I22" i="3"/>
  <c r="O130" i="4"/>
  <c r="O131" i="4" s="1"/>
  <c r="O136" i="4" s="1"/>
  <c r="O132" i="4"/>
  <c r="O148" i="10"/>
  <c r="N130" i="4"/>
  <c r="N132" i="4" s="1"/>
  <c r="AE140" i="4"/>
  <c r="AE141" i="4"/>
  <c r="AE142" i="4"/>
  <c r="AC131" i="4"/>
  <c r="AC136" i="4" s="1"/>
  <c r="AG136" i="10"/>
  <c r="AG138" i="10" s="1"/>
  <c r="AG141" i="4"/>
  <c r="AG140" i="4"/>
  <c r="AG142" i="4"/>
  <c r="B27" i="5"/>
  <c r="M130" i="4"/>
  <c r="M132" i="4" s="1"/>
  <c r="AI130" i="4"/>
  <c r="AI131" i="4" s="1"/>
  <c r="AI136" i="4" s="1"/>
  <c r="V131" i="4"/>
  <c r="V136" i="4" s="1"/>
  <c r="W130" i="4"/>
  <c r="W132" i="4" s="1"/>
  <c r="I136" i="10"/>
  <c r="I138" i="10" s="1"/>
  <c r="I140" i="10" s="1"/>
  <c r="I137" i="10"/>
  <c r="I142" i="10" s="1"/>
  <c r="L130" i="4"/>
  <c r="L131" i="4" s="1"/>
  <c r="L136" i="4" s="1"/>
  <c r="L132" i="4"/>
  <c r="AH136" i="10"/>
  <c r="AH137" i="10" s="1"/>
  <c r="AH142" i="10" s="1"/>
  <c r="R130" i="4"/>
  <c r="R131" i="4" s="1"/>
  <c r="R136" i="4" s="1"/>
  <c r="R132" i="4"/>
  <c r="P142" i="4"/>
  <c r="AH146" i="10"/>
  <c r="AH148" i="10" s="1"/>
  <c r="AH147" i="10"/>
  <c r="I140" i="4"/>
  <c r="I141" i="4" s="1"/>
  <c r="AF136" i="10"/>
  <c r="AF138" i="10" s="1"/>
  <c r="AF137" i="10"/>
  <c r="AF142" i="10" s="1"/>
  <c r="AA131" i="4"/>
  <c r="AA136" i="4" s="1"/>
  <c r="AA130" i="4"/>
  <c r="AA132" i="4" s="1"/>
  <c r="AH130" i="4"/>
  <c r="AH132" i="4" s="1"/>
  <c r="AH131" i="4"/>
  <c r="AH136" i="4" s="1"/>
  <c r="K146" i="10"/>
  <c r="K147" i="10"/>
  <c r="K148" i="10"/>
  <c r="T140" i="4"/>
  <c r="T142" i="4" s="1"/>
  <c r="T141" i="4"/>
  <c r="H140" i="4"/>
  <c r="H142" i="4" s="1"/>
  <c r="T130" i="4"/>
  <c r="T132" i="4" s="1"/>
  <c r="AE136" i="10"/>
  <c r="AE137" i="10" s="1"/>
  <c r="AE142" i="10" s="1"/>
  <c r="AE130" i="4"/>
  <c r="AE131" i="4" s="1"/>
  <c r="AE136" i="4" s="1"/>
  <c r="AE132" i="4"/>
  <c r="J127" i="10" l="1"/>
  <c r="J139" i="10" s="1"/>
  <c r="H144" i="4"/>
  <c r="H134" i="4"/>
  <c r="K131" i="10"/>
  <c r="K132" i="10"/>
  <c r="K133" i="10" s="1"/>
  <c r="L130" i="10" s="1"/>
  <c r="F136" i="4"/>
  <c r="F137" i="4" s="1"/>
  <c r="F135" i="4"/>
  <c r="S132" i="4"/>
  <c r="AB131" i="4"/>
  <c r="AB136" i="4" s="1"/>
  <c r="H141" i="4"/>
  <c r="L138" i="10"/>
  <c r="H133" i="4"/>
  <c r="H143" i="4"/>
  <c r="H131" i="4"/>
  <c r="H136" i="4" s="1"/>
  <c r="K138" i="10"/>
  <c r="AB141" i="4"/>
  <c r="J132" i="4"/>
  <c r="AH141" i="4"/>
  <c r="AD131" i="4"/>
  <c r="AD136" i="4" s="1"/>
  <c r="G141" i="4"/>
  <c r="N141" i="4"/>
  <c r="W131" i="4"/>
  <c r="W136" i="4" s="1"/>
  <c r="AF132" i="4"/>
  <c r="F141" i="4"/>
  <c r="Z141" i="4"/>
  <c r="M131" i="4"/>
  <c r="M136" i="4" s="1"/>
  <c r="I40" i="3"/>
  <c r="I25" i="3"/>
  <c r="I42" i="3" s="1"/>
  <c r="I127" i="4" s="1"/>
  <c r="I134" i="4" s="1"/>
  <c r="I143" i="10"/>
  <c r="J143" i="10" s="1"/>
  <c r="K143" i="10" s="1"/>
  <c r="L143" i="10" s="1"/>
  <c r="M143" i="10" s="1"/>
  <c r="N143" i="10" s="1"/>
  <c r="O143" i="10" s="1"/>
  <c r="P143" i="10" s="1"/>
  <c r="Q143" i="10" s="1"/>
  <c r="R143" i="10" s="1"/>
  <c r="S143" i="10" s="1"/>
  <c r="T143" i="10" s="1"/>
  <c r="U143" i="10" s="1"/>
  <c r="V143" i="10" s="1"/>
  <c r="W143" i="10" s="1"/>
  <c r="J30" i="3"/>
  <c r="K27" i="3" s="1"/>
  <c r="J28" i="3"/>
  <c r="J31" i="3" s="1"/>
  <c r="I141" i="10"/>
  <c r="J141" i="10" s="1"/>
  <c r="K141" i="10" s="1"/>
  <c r="L141" i="10" s="1"/>
  <c r="M141" i="10" s="1"/>
  <c r="N141" i="10" s="1"/>
  <c r="O141" i="10" s="1"/>
  <c r="P141" i="10" s="1"/>
  <c r="Q141" i="10" s="1"/>
  <c r="R141" i="10" s="1"/>
  <c r="S141" i="10" s="1"/>
  <c r="T141" i="10" s="1"/>
  <c r="U141" i="10" s="1"/>
  <c r="V141" i="10" s="1"/>
  <c r="W141" i="10" s="1"/>
  <c r="AG137" i="10"/>
  <c r="AG142" i="10" s="1"/>
  <c r="N131" i="4"/>
  <c r="N136" i="4" s="1"/>
  <c r="X137" i="10"/>
  <c r="X142" i="10" s="1"/>
  <c r="O138" i="10"/>
  <c r="T131" i="4"/>
  <c r="T136" i="4" s="1"/>
  <c r="J24" i="3"/>
  <c r="K21" i="3" s="1"/>
  <c r="J22" i="3"/>
  <c r="AH138" i="10"/>
  <c r="R138" i="10"/>
  <c r="AA141" i="4"/>
  <c r="M138" i="10"/>
  <c r="G62" i="7"/>
  <c r="H62" i="7" s="1"/>
  <c r="I62" i="7" s="1"/>
  <c r="J62" i="7" s="1"/>
  <c r="K62" i="7" s="1"/>
  <c r="L62" i="7" s="1"/>
  <c r="M62" i="7" s="1"/>
  <c r="N62" i="7" s="1"/>
  <c r="O62" i="7" s="1"/>
  <c r="P62" i="7" s="1"/>
  <c r="Q62" i="7" s="1"/>
  <c r="R62" i="7" s="1"/>
  <c r="S62" i="7" s="1"/>
  <c r="T62" i="7" s="1"/>
  <c r="U62" i="7" s="1"/>
  <c r="V62" i="7" s="1"/>
  <c r="W62" i="7" s="1"/>
  <c r="X62" i="7" s="1"/>
  <c r="Y62" i="7" s="1"/>
  <c r="Z62" i="7" s="1"/>
  <c r="AA62" i="7" s="1"/>
  <c r="AB62" i="7" s="1"/>
  <c r="AC62" i="7" s="1"/>
  <c r="AD62" i="7" s="1"/>
  <c r="AE62" i="7" s="1"/>
  <c r="AF62" i="7" s="1"/>
  <c r="AG62" i="7" s="1"/>
  <c r="AH62" i="7" s="1"/>
  <c r="AI62" i="7" s="1"/>
  <c r="J149" i="10"/>
  <c r="J34" i="3"/>
  <c r="J37" i="3" s="1"/>
  <c r="J36" i="3"/>
  <c r="K33" i="3" s="1"/>
  <c r="AE138" i="10"/>
  <c r="I142" i="4"/>
  <c r="AI132" i="4"/>
  <c r="G60" i="7"/>
  <c r="H60" i="7" s="1"/>
  <c r="I60" i="7" s="1"/>
  <c r="J60" i="7" s="1"/>
  <c r="K60" i="7" s="1"/>
  <c r="L60" i="7" s="1"/>
  <c r="M60" i="7" s="1"/>
  <c r="N60" i="7" s="1"/>
  <c r="O60" i="7" s="1"/>
  <c r="P60" i="7" s="1"/>
  <c r="Q60" i="7" s="1"/>
  <c r="R60" i="7" s="1"/>
  <c r="S60" i="7" s="1"/>
  <c r="T60" i="7" s="1"/>
  <c r="U60" i="7" s="1"/>
  <c r="V60" i="7" s="1"/>
  <c r="W60" i="7" s="1"/>
  <c r="X60" i="7" s="1"/>
  <c r="Y60" i="7" s="1"/>
  <c r="Z60" i="7" s="1"/>
  <c r="AA60" i="7" s="1"/>
  <c r="AB60" i="7" s="1"/>
  <c r="AC60" i="7" s="1"/>
  <c r="AD60" i="7" s="1"/>
  <c r="AE60" i="7" s="1"/>
  <c r="AF60" i="7" s="1"/>
  <c r="AG60" i="7" s="1"/>
  <c r="AH60" i="7" s="1"/>
  <c r="AI60" i="7" s="1"/>
  <c r="J140" i="10" l="1"/>
  <c r="J150" i="10"/>
  <c r="I144" i="4"/>
  <c r="K127" i="10"/>
  <c r="K149" i="10" s="1"/>
  <c r="I143" i="4"/>
  <c r="I133" i="4"/>
  <c r="B8" i="5"/>
  <c r="J40" i="3"/>
  <c r="J25" i="3"/>
  <c r="J42" i="3" s="1"/>
  <c r="J127" i="4" s="1"/>
  <c r="J134" i="4" s="1"/>
  <c r="B8" i="8"/>
  <c r="B9" i="8"/>
  <c r="X141" i="10"/>
  <c r="Y141" i="10" s="1"/>
  <c r="Z141" i="10" s="1"/>
  <c r="AA141" i="10" s="1"/>
  <c r="AB141" i="10" s="1"/>
  <c r="AC141" i="10" s="1"/>
  <c r="AD141" i="10" s="1"/>
  <c r="AE141" i="10" s="1"/>
  <c r="AF141" i="10" s="1"/>
  <c r="AG141" i="10" s="1"/>
  <c r="AH141" i="10" s="1"/>
  <c r="AI141" i="10" s="1"/>
  <c r="B15" i="5"/>
  <c r="K30" i="3"/>
  <c r="L27" i="3" s="1"/>
  <c r="K28" i="3"/>
  <c r="K31" i="3" s="1"/>
  <c r="B9" i="5"/>
  <c r="L132" i="10"/>
  <c r="L133" i="10" s="1"/>
  <c r="M130" i="10" s="1"/>
  <c r="L131" i="10"/>
  <c r="B10" i="6"/>
  <c r="B11" i="6" s="1"/>
  <c r="C11" i="6" s="1"/>
  <c r="K36" i="3"/>
  <c r="L33" i="3" s="1"/>
  <c r="K34" i="3"/>
  <c r="K37" i="3" s="1"/>
  <c r="B18" i="5"/>
  <c r="B20" i="5"/>
  <c r="G135" i="4"/>
  <c r="H135" i="4" s="1"/>
  <c r="I135" i="4" s="1"/>
  <c r="J135" i="4" s="1"/>
  <c r="K135" i="4" s="1"/>
  <c r="L135" i="4" s="1"/>
  <c r="M135" i="4" s="1"/>
  <c r="N135" i="4" s="1"/>
  <c r="O135" i="4" s="1"/>
  <c r="P135" i="4" s="1"/>
  <c r="Q135" i="4" s="1"/>
  <c r="R135" i="4" s="1"/>
  <c r="S135" i="4" s="1"/>
  <c r="T135" i="4" s="1"/>
  <c r="U135" i="4" s="1"/>
  <c r="V135" i="4" s="1"/>
  <c r="W135" i="4" s="1"/>
  <c r="X135" i="4" s="1"/>
  <c r="Y135" i="4" s="1"/>
  <c r="Z135" i="4" s="1"/>
  <c r="AA135" i="4" s="1"/>
  <c r="AB135" i="4" s="1"/>
  <c r="AC135" i="4" s="1"/>
  <c r="AD135" i="4" s="1"/>
  <c r="AE135" i="4" s="1"/>
  <c r="AF135" i="4" s="1"/>
  <c r="AG135" i="4" s="1"/>
  <c r="AH135" i="4" s="1"/>
  <c r="AI135" i="4" s="1"/>
  <c r="B13" i="5" a="1"/>
  <c r="B13" i="5" s="1"/>
  <c r="X143" i="10"/>
  <c r="Y143" i="10" s="1"/>
  <c r="Z143" i="10" s="1"/>
  <c r="AA143" i="10" s="1"/>
  <c r="AB143" i="10" s="1"/>
  <c r="AC143" i="10" s="1"/>
  <c r="AD143" i="10" s="1"/>
  <c r="AE143" i="10" s="1"/>
  <c r="AF143" i="10" s="1"/>
  <c r="AG143" i="10" s="1"/>
  <c r="AH143" i="10" s="1"/>
  <c r="AI143" i="10" s="1"/>
  <c r="G137" i="4"/>
  <c r="H137" i="4" s="1"/>
  <c r="I137" i="4" s="1"/>
  <c r="J137" i="4" s="1"/>
  <c r="K137" i="4" s="1"/>
  <c r="L137" i="4" s="1"/>
  <c r="M137" i="4" s="1"/>
  <c r="N137" i="4" s="1"/>
  <c r="O137" i="4" s="1"/>
  <c r="P137" i="4" s="1"/>
  <c r="Q137" i="4" s="1"/>
  <c r="R137" i="4" s="1"/>
  <c r="S137" i="4" s="1"/>
  <c r="T137" i="4" s="1"/>
  <c r="U137" i="4" s="1"/>
  <c r="V137" i="4" s="1"/>
  <c r="W137" i="4" s="1"/>
  <c r="X137" i="4" s="1"/>
  <c r="Y137" i="4" s="1"/>
  <c r="Z137" i="4" s="1"/>
  <c r="AA137" i="4" s="1"/>
  <c r="AB137" i="4" s="1"/>
  <c r="AC137" i="4" s="1"/>
  <c r="AD137" i="4" s="1"/>
  <c r="AE137" i="4" s="1"/>
  <c r="AF137" i="4" s="1"/>
  <c r="AG137" i="4" s="1"/>
  <c r="AH137" i="4" s="1"/>
  <c r="AI137" i="4" s="1"/>
  <c r="K24" i="3"/>
  <c r="L21" i="3" s="1"/>
  <c r="K22" i="3"/>
  <c r="B6" i="5"/>
  <c r="K150" i="10" l="1"/>
  <c r="L127" i="10"/>
  <c r="L140" i="10" s="1"/>
  <c r="K140" i="10"/>
  <c r="K139" i="10"/>
  <c r="B14" i="5"/>
  <c r="L149" i="10"/>
  <c r="L150" i="10"/>
  <c r="L36" i="3"/>
  <c r="M33" i="3" s="1"/>
  <c r="L34" i="3"/>
  <c r="L37" i="3" s="1"/>
  <c r="M132" i="10"/>
  <c r="M133" i="10" s="1"/>
  <c r="N130" i="10" s="1"/>
  <c r="M131" i="10"/>
  <c r="M127" i="10" s="1"/>
  <c r="K40" i="3"/>
  <c r="K25" i="3"/>
  <c r="K42" i="3" s="1"/>
  <c r="K127" i="4" s="1"/>
  <c r="L24" i="3"/>
  <c r="M21" i="3" s="1"/>
  <c r="L22" i="3"/>
  <c r="L30" i="3"/>
  <c r="M27" i="3" s="1"/>
  <c r="L28" i="3"/>
  <c r="L31" i="3" s="1"/>
  <c r="J143" i="4"/>
  <c r="J133" i="4"/>
  <c r="J144" i="4"/>
  <c r="L139" i="10" l="1"/>
  <c r="M36" i="3"/>
  <c r="N33" i="3" s="1"/>
  <c r="M34" i="3"/>
  <c r="M37" i="3" s="1"/>
  <c r="M149" i="10"/>
  <c r="M139" i="10"/>
  <c r="M150" i="10"/>
  <c r="M140" i="10"/>
  <c r="M28" i="3"/>
  <c r="M31" i="3" s="1"/>
  <c r="M30" i="3"/>
  <c r="N27" i="3" s="1"/>
  <c r="L40" i="3"/>
  <c r="L25" i="3"/>
  <c r="L42" i="3" s="1"/>
  <c r="L127" i="4" s="1"/>
  <c r="M22" i="3"/>
  <c r="M24" i="3"/>
  <c r="N21" i="3" s="1"/>
  <c r="K133" i="4"/>
  <c r="K143" i="4"/>
  <c r="K134" i="4"/>
  <c r="K144" i="4"/>
  <c r="N132" i="10"/>
  <c r="N133" i="10"/>
  <c r="O130" i="10" s="1"/>
  <c r="N131" i="10"/>
  <c r="N127" i="10" s="1"/>
  <c r="M40" i="3" l="1"/>
  <c r="M25" i="3"/>
  <c r="M42" i="3" s="1"/>
  <c r="M127" i="4" s="1"/>
  <c r="N24" i="3"/>
  <c r="O21" i="3" s="1"/>
  <c r="N22" i="3"/>
  <c r="L143" i="4"/>
  <c r="L133" i="4"/>
  <c r="L144" i="4"/>
  <c r="L134" i="4"/>
  <c r="O132" i="10"/>
  <c r="O133" i="10" s="1"/>
  <c r="P130" i="10" s="1"/>
  <c r="O131" i="10"/>
  <c r="O127" i="10" s="1"/>
  <c r="N28" i="3"/>
  <c r="N31" i="3" s="1"/>
  <c r="N30" i="3"/>
  <c r="O27" i="3" s="1"/>
  <c r="N36" i="3"/>
  <c r="O33" i="3" s="1"/>
  <c r="N34" i="3"/>
  <c r="N37" i="3" s="1"/>
  <c r="N149" i="10"/>
  <c r="N139" i="10"/>
  <c r="N150" i="10"/>
  <c r="N140" i="10"/>
  <c r="P132" i="10" l="1"/>
  <c r="P133" i="10" s="1"/>
  <c r="Q130" i="10" s="1"/>
  <c r="P131" i="10"/>
  <c r="N40" i="3"/>
  <c r="N25" i="3"/>
  <c r="N42" i="3" s="1"/>
  <c r="N127" i="4" s="1"/>
  <c r="O36" i="3"/>
  <c r="P33" i="3" s="1"/>
  <c r="O34" i="3"/>
  <c r="O37" i="3" s="1"/>
  <c r="O149" i="10"/>
  <c r="O139" i="10"/>
  <c r="O150" i="10"/>
  <c r="O140" i="10"/>
  <c r="O22" i="3"/>
  <c r="O24" i="3"/>
  <c r="P21" i="3" s="1"/>
  <c r="O28" i="3"/>
  <c r="O31" i="3" s="1"/>
  <c r="O30" i="3"/>
  <c r="P27" i="3" s="1"/>
  <c r="M143" i="4"/>
  <c r="M133" i="4"/>
  <c r="M144" i="4"/>
  <c r="M134" i="4"/>
  <c r="Q132" i="10" l="1"/>
  <c r="Q133" i="10"/>
  <c r="R130" i="10" s="1"/>
  <c r="Q131" i="10"/>
  <c r="Q127" i="10" s="1"/>
  <c r="P34" i="3"/>
  <c r="P37" i="3" s="1"/>
  <c r="P36" i="3"/>
  <c r="Q33" i="3" s="1"/>
  <c r="P28" i="3"/>
  <c r="P31" i="3" s="1"/>
  <c r="P30" i="3"/>
  <c r="Q27" i="3" s="1"/>
  <c r="P24" i="3"/>
  <c r="Q21" i="3" s="1"/>
  <c r="P22" i="3"/>
  <c r="N143" i="4"/>
  <c r="N133" i="4"/>
  <c r="N134" i="4"/>
  <c r="N144" i="4"/>
  <c r="O40" i="3"/>
  <c r="O25" i="3"/>
  <c r="O42" i="3" s="1"/>
  <c r="O127" i="4" s="1"/>
  <c r="P127" i="10"/>
  <c r="Q24" i="3" l="1"/>
  <c r="R21" i="3" s="1"/>
  <c r="Q22" i="3"/>
  <c r="Q34" i="3"/>
  <c r="Q37" i="3" s="1"/>
  <c r="Q36" i="3"/>
  <c r="R33" i="3" s="1"/>
  <c r="Q30" i="3"/>
  <c r="R27" i="3" s="1"/>
  <c r="Q28" i="3"/>
  <c r="Q31" i="3" s="1"/>
  <c r="Q149" i="10"/>
  <c r="Q139" i="10"/>
  <c r="Q140" i="10"/>
  <c r="Q150" i="10"/>
  <c r="P149" i="10"/>
  <c r="P139" i="10"/>
  <c r="P150" i="10"/>
  <c r="P140" i="10"/>
  <c r="O133" i="4"/>
  <c r="O143" i="4"/>
  <c r="O144" i="4"/>
  <c r="O134" i="4"/>
  <c r="R131" i="10"/>
  <c r="R132" i="10"/>
  <c r="R133" i="10" s="1"/>
  <c r="S130" i="10" s="1"/>
  <c r="P40" i="3"/>
  <c r="P25" i="3"/>
  <c r="P42" i="3" s="1"/>
  <c r="P127" i="4" s="1"/>
  <c r="S131" i="10" l="1"/>
  <c r="S132" i="10"/>
  <c r="S133" i="10" s="1"/>
  <c r="T130" i="10" s="1"/>
  <c r="P133" i="4"/>
  <c r="P143" i="4"/>
  <c r="P134" i="4"/>
  <c r="P144" i="4"/>
  <c r="R30" i="3"/>
  <c r="S27" i="3" s="1"/>
  <c r="R28" i="3"/>
  <c r="R31" i="3" s="1"/>
  <c r="R34" i="3"/>
  <c r="R37" i="3" s="1"/>
  <c r="R36" i="3"/>
  <c r="S33" i="3" s="1"/>
  <c r="R127" i="10"/>
  <c r="Q40" i="3"/>
  <c r="Q25" i="3"/>
  <c r="Q42" i="3" s="1"/>
  <c r="Q127" i="4" s="1"/>
  <c r="R24" i="3"/>
  <c r="S21" i="3" s="1"/>
  <c r="R22" i="3"/>
  <c r="S127" i="10" l="1"/>
  <c r="T133" i="10"/>
  <c r="U130" i="10" s="1"/>
  <c r="T131" i="10"/>
  <c r="T127" i="10" s="1"/>
  <c r="Q143" i="4"/>
  <c r="Q133" i="4"/>
  <c r="Q134" i="4"/>
  <c r="Q144" i="4"/>
  <c r="R40" i="3"/>
  <c r="R25" i="3"/>
  <c r="R42" i="3" s="1"/>
  <c r="R127" i="4" s="1"/>
  <c r="S24" i="3"/>
  <c r="T21" i="3" s="1"/>
  <c r="S22" i="3"/>
  <c r="S36" i="3"/>
  <c r="T33" i="3" s="1"/>
  <c r="S34" i="3"/>
  <c r="S37" i="3" s="1"/>
  <c r="S30" i="3"/>
  <c r="T27" i="3" s="1"/>
  <c r="S28" i="3"/>
  <c r="S31" i="3" s="1"/>
  <c r="R149" i="10"/>
  <c r="R139" i="10"/>
  <c r="R150" i="10"/>
  <c r="R140" i="10"/>
  <c r="S149" i="10"/>
  <c r="S139" i="10"/>
  <c r="S150" i="10"/>
  <c r="S140" i="10"/>
  <c r="T28" i="3" l="1"/>
  <c r="T31" i="3" s="1"/>
  <c r="T30" i="3"/>
  <c r="U27" i="3" s="1"/>
  <c r="R133" i="4"/>
  <c r="R143" i="4"/>
  <c r="R134" i="4"/>
  <c r="R144" i="4"/>
  <c r="T36" i="3"/>
  <c r="U33" i="3" s="1"/>
  <c r="T34" i="3"/>
  <c r="T37" i="3" s="1"/>
  <c r="T149" i="10"/>
  <c r="T139" i="10"/>
  <c r="T140" i="10"/>
  <c r="T150" i="10"/>
  <c r="S40" i="3"/>
  <c r="S25" i="3"/>
  <c r="S42" i="3" s="1"/>
  <c r="S127" i="4" s="1"/>
  <c r="T22" i="3"/>
  <c r="T24" i="3"/>
  <c r="U21" i="3" s="1"/>
  <c r="U133" i="10"/>
  <c r="V130" i="10" s="1"/>
  <c r="U131" i="10"/>
  <c r="U127" i="10" s="1"/>
  <c r="U22" i="3" l="1"/>
  <c r="U24" i="3"/>
  <c r="V21" i="3" s="1"/>
  <c r="T40" i="3"/>
  <c r="T25" i="3"/>
  <c r="T42" i="3" s="1"/>
  <c r="T127" i="4" s="1"/>
  <c r="U36" i="3"/>
  <c r="V33" i="3" s="1"/>
  <c r="U34" i="3"/>
  <c r="U37" i="3" s="1"/>
  <c r="S133" i="4"/>
  <c r="S143" i="4"/>
  <c r="S144" i="4"/>
  <c r="S134" i="4"/>
  <c r="U149" i="10"/>
  <c r="U139" i="10"/>
  <c r="U140" i="10"/>
  <c r="U150" i="10"/>
  <c r="U28" i="3"/>
  <c r="U31" i="3" s="1"/>
  <c r="U30" i="3"/>
  <c r="V27" i="3" s="1"/>
  <c r="V133" i="10"/>
  <c r="W130" i="10" s="1"/>
  <c r="V131" i="10"/>
  <c r="V127" i="10" s="1"/>
  <c r="V28" i="3" l="1"/>
  <c r="V31" i="3" s="1"/>
  <c r="V30" i="3"/>
  <c r="W27" i="3" s="1"/>
  <c r="V36" i="3"/>
  <c r="W33" i="3" s="1"/>
  <c r="V34" i="3"/>
  <c r="V37" i="3" s="1"/>
  <c r="T143" i="4"/>
  <c r="T133" i="4"/>
  <c r="T144" i="4"/>
  <c r="T134" i="4"/>
  <c r="V149" i="10"/>
  <c r="V139" i="10"/>
  <c r="V140" i="10"/>
  <c r="V150" i="10"/>
  <c r="V24" i="3"/>
  <c r="W21" i="3" s="1"/>
  <c r="V22" i="3"/>
  <c r="W133" i="10"/>
  <c r="X130" i="10" s="1"/>
  <c r="W131" i="10"/>
  <c r="W127" i="10" s="1"/>
  <c r="U40" i="3"/>
  <c r="U25" i="3"/>
  <c r="U42" i="3" s="1"/>
  <c r="U127" i="4" s="1"/>
  <c r="W149" i="10" l="1"/>
  <c r="W139" i="10"/>
  <c r="W140" i="10"/>
  <c r="W150" i="10"/>
  <c r="X133" i="10"/>
  <c r="Y130" i="10" s="1"/>
  <c r="X131" i="10"/>
  <c r="X127" i="10" s="1"/>
  <c r="V25" i="3"/>
  <c r="V42" i="3" s="1"/>
  <c r="V127" i="4" s="1"/>
  <c r="V40" i="3"/>
  <c r="W24" i="3"/>
  <c r="X21" i="3" s="1"/>
  <c r="W22" i="3"/>
  <c r="W34" i="3"/>
  <c r="W37" i="3" s="1"/>
  <c r="W36" i="3"/>
  <c r="X33" i="3" s="1"/>
  <c r="W28" i="3"/>
  <c r="W31" i="3" s="1"/>
  <c r="W30" i="3"/>
  <c r="X27" i="3" s="1"/>
  <c r="U143" i="4"/>
  <c r="U133" i="4"/>
  <c r="U144" i="4"/>
  <c r="U134" i="4"/>
  <c r="V143" i="4" l="1"/>
  <c r="V133" i="4"/>
  <c r="V134" i="4"/>
  <c r="V144" i="4"/>
  <c r="X149" i="10"/>
  <c r="X139" i="10"/>
  <c r="X150" i="10"/>
  <c r="X140" i="10"/>
  <c r="Y133" i="10"/>
  <c r="Z130" i="10" s="1"/>
  <c r="Y131" i="10"/>
  <c r="Y127" i="10" s="1"/>
  <c r="W40" i="3"/>
  <c r="W25" i="3"/>
  <c r="W42" i="3" s="1"/>
  <c r="W127" i="4" s="1"/>
  <c r="X30" i="3"/>
  <c r="Y27" i="3" s="1"/>
  <c r="X28" i="3"/>
  <c r="X31" i="3" s="1"/>
  <c r="X34" i="3"/>
  <c r="X37" i="3" s="1"/>
  <c r="X36" i="3"/>
  <c r="Y33" i="3" s="1"/>
  <c r="X24" i="3"/>
  <c r="Y21" i="3" s="1"/>
  <c r="X22" i="3"/>
  <c r="Y30" i="3" l="1"/>
  <c r="Z27" i="3" s="1"/>
  <c r="Y28" i="3"/>
  <c r="Y31" i="3" s="1"/>
  <c r="Y34" i="3"/>
  <c r="Y37" i="3" s="1"/>
  <c r="Y36" i="3"/>
  <c r="Z33" i="3" s="1"/>
  <c r="W133" i="4"/>
  <c r="W143" i="4"/>
  <c r="W144" i="4"/>
  <c r="W134" i="4"/>
  <c r="X40" i="3"/>
  <c r="X25" i="3"/>
  <c r="X42" i="3" s="1"/>
  <c r="X127" i="4" s="1"/>
  <c r="Y149" i="10"/>
  <c r="Y139" i="10"/>
  <c r="Y140" i="10"/>
  <c r="Y150" i="10"/>
  <c r="Y24" i="3"/>
  <c r="Z21" i="3" s="1"/>
  <c r="Y22" i="3"/>
  <c r="Z131" i="10"/>
  <c r="Z127" i="10" s="1"/>
  <c r="Y40" i="3" l="1"/>
  <c r="Y25" i="3"/>
  <c r="Y42" i="3" s="1"/>
  <c r="Y127" i="4" s="1"/>
  <c r="Z24" i="3"/>
  <c r="AA21" i="3" s="1"/>
  <c r="Z22" i="3"/>
  <c r="Z34" i="3"/>
  <c r="Z37" i="3" s="1"/>
  <c r="Z36" i="3"/>
  <c r="AA33" i="3" s="1"/>
  <c r="Z149" i="10"/>
  <c r="Z139" i="10"/>
  <c r="Z140" i="10"/>
  <c r="Z150" i="10"/>
  <c r="X133" i="4"/>
  <c r="X143" i="4"/>
  <c r="X144" i="4"/>
  <c r="X134" i="4"/>
  <c r="Z133" i="10"/>
  <c r="AA130" i="10" s="1"/>
  <c r="Z30" i="3"/>
  <c r="AA27" i="3" s="1"/>
  <c r="Z28" i="3"/>
  <c r="Z31" i="3" s="1"/>
  <c r="AA30" i="3" l="1"/>
  <c r="AB27" i="3" s="1"/>
  <c r="AA28" i="3"/>
  <c r="AA31" i="3" s="1"/>
  <c r="Z40" i="3"/>
  <c r="Z25" i="3"/>
  <c r="Z42" i="3" s="1"/>
  <c r="Z127" i="4" s="1"/>
  <c r="AA22" i="3"/>
  <c r="AA24" i="3"/>
  <c r="AB21" i="3" s="1"/>
  <c r="AA131" i="10"/>
  <c r="AA127" i="10" s="1"/>
  <c r="Y133" i="4"/>
  <c r="Y143" i="4"/>
  <c r="Y134" i="4"/>
  <c r="Y144" i="4"/>
  <c r="AA34" i="3"/>
  <c r="AA37" i="3" s="1"/>
  <c r="AA36" i="3"/>
  <c r="AB33" i="3" s="1"/>
  <c r="AA133" i="10" l="1"/>
  <c r="AB130" i="10" s="1"/>
  <c r="AB131" i="10" s="1"/>
  <c r="AB127" i="10" s="1"/>
  <c r="AB22" i="3"/>
  <c r="AB24" i="3"/>
  <c r="AC21" i="3" s="1"/>
  <c r="AA40" i="3"/>
  <c r="AA25" i="3"/>
  <c r="AA42" i="3" s="1"/>
  <c r="AA127" i="4" s="1"/>
  <c r="AB36" i="3"/>
  <c r="AC33" i="3" s="1"/>
  <c r="AB34" i="3"/>
  <c r="AB37" i="3" s="1"/>
  <c r="AA149" i="10"/>
  <c r="AA139" i="10"/>
  <c r="AA150" i="10"/>
  <c r="AA140" i="10"/>
  <c r="Z143" i="4"/>
  <c r="Z133" i="4"/>
  <c r="Z144" i="4"/>
  <c r="Z134" i="4"/>
  <c r="AB30" i="3"/>
  <c r="AC27" i="3" s="1"/>
  <c r="AB28" i="3"/>
  <c r="AB31" i="3" s="1"/>
  <c r="AA133" i="4" l="1"/>
  <c r="AA143" i="4"/>
  <c r="AA144" i="4"/>
  <c r="AA134" i="4"/>
  <c r="AC36" i="3"/>
  <c r="AD33" i="3" s="1"/>
  <c r="AC34" i="3"/>
  <c r="AC37" i="3" s="1"/>
  <c r="AC22" i="3"/>
  <c r="AC24" i="3"/>
  <c r="AD21" i="3" s="1"/>
  <c r="AB40" i="3"/>
  <c r="AB25" i="3"/>
  <c r="AB42" i="3" s="1"/>
  <c r="AB127" i="4" s="1"/>
  <c r="AB149" i="10"/>
  <c r="AB139" i="10"/>
  <c r="AB140" i="10"/>
  <c r="AB150" i="10"/>
  <c r="AC28" i="3"/>
  <c r="AC31" i="3" s="1"/>
  <c r="AC30" i="3"/>
  <c r="AD27" i="3" s="1"/>
  <c r="AB133" i="10"/>
  <c r="AC130" i="10" s="1"/>
  <c r="AC40" i="3" l="1"/>
  <c r="AC25" i="3"/>
  <c r="AC42" i="3" s="1"/>
  <c r="AC127" i="4" s="1"/>
  <c r="AD28" i="3"/>
  <c r="AD31" i="3" s="1"/>
  <c r="AD30" i="3"/>
  <c r="AE27" i="3" s="1"/>
  <c r="AB143" i="4"/>
  <c r="AB133" i="4"/>
  <c r="AB134" i="4"/>
  <c r="AB144" i="4"/>
  <c r="AD24" i="3"/>
  <c r="AE21" i="3" s="1"/>
  <c r="AD22" i="3"/>
  <c r="AD36" i="3"/>
  <c r="AE33" i="3" s="1"/>
  <c r="AD34" i="3"/>
  <c r="AD37" i="3" s="1"/>
  <c r="AC131" i="10"/>
  <c r="AC127" i="10" s="1"/>
  <c r="AE28" i="3" l="1"/>
  <c r="AE31" i="3" s="1"/>
  <c r="AE30" i="3"/>
  <c r="AF27" i="3" s="1"/>
  <c r="AC133" i="10"/>
  <c r="AD130" i="10" s="1"/>
  <c r="AE36" i="3"/>
  <c r="AF33" i="3" s="1"/>
  <c r="AE34" i="3"/>
  <c r="AE37" i="3" s="1"/>
  <c r="AD40" i="3"/>
  <c r="AD25" i="3"/>
  <c r="AD42" i="3" s="1"/>
  <c r="AD127" i="4" s="1"/>
  <c r="AC143" i="4"/>
  <c r="AC133" i="4"/>
  <c r="AC144" i="4"/>
  <c r="AC134" i="4"/>
  <c r="AC149" i="10"/>
  <c r="AC139" i="10"/>
  <c r="AC140" i="10"/>
  <c r="AC150" i="10"/>
  <c r="AE22" i="3"/>
  <c r="AE24" i="3"/>
  <c r="AF21" i="3" s="1"/>
  <c r="AE40" i="3" l="1"/>
  <c r="AE25" i="3"/>
  <c r="AE42" i="3" s="1"/>
  <c r="AE127" i="4" s="1"/>
  <c r="AD143" i="4"/>
  <c r="AD133" i="4"/>
  <c r="AD144" i="4"/>
  <c r="AD134" i="4"/>
  <c r="AF24" i="3"/>
  <c r="AG21" i="3" s="1"/>
  <c r="AF22" i="3"/>
  <c r="AD131" i="10"/>
  <c r="AD127" i="10" s="1"/>
  <c r="AF34" i="3"/>
  <c r="AF37" i="3" s="1"/>
  <c r="AF36" i="3"/>
  <c r="AG33" i="3" s="1"/>
  <c r="AF28" i="3"/>
  <c r="AF31" i="3" s="1"/>
  <c r="AF30" i="3"/>
  <c r="AG27" i="3" s="1"/>
  <c r="AG30" i="3" l="1"/>
  <c r="AH27" i="3" s="1"/>
  <c r="AG28" i="3"/>
  <c r="AG31" i="3" s="1"/>
  <c r="AG22" i="3"/>
  <c r="AG24" i="3"/>
  <c r="AH21" i="3" s="1"/>
  <c r="AG34" i="3"/>
  <c r="AG37" i="3" s="1"/>
  <c r="AG36" i="3"/>
  <c r="AH33" i="3" s="1"/>
  <c r="AE133" i="4"/>
  <c r="AE143" i="4"/>
  <c r="AE134" i="4"/>
  <c r="AE144" i="4"/>
  <c r="AF40" i="3"/>
  <c r="AF25" i="3"/>
  <c r="AF42" i="3" s="1"/>
  <c r="AF127" i="4" s="1"/>
  <c r="AD149" i="10"/>
  <c r="AD139" i="10"/>
  <c r="AD140" i="10"/>
  <c r="AD150" i="10"/>
  <c r="AD133" i="10"/>
  <c r="AE130" i="10" s="1"/>
  <c r="AH24" i="3" l="1"/>
  <c r="AI21" i="3" s="1"/>
  <c r="AH22" i="3"/>
  <c r="AG40" i="3"/>
  <c r="AG25" i="3"/>
  <c r="AG42" i="3" s="1"/>
  <c r="AG127" i="4" s="1"/>
  <c r="AH34" i="3"/>
  <c r="AH37" i="3" s="1"/>
  <c r="AH36" i="3"/>
  <c r="AI33" i="3" s="1"/>
  <c r="AF143" i="4"/>
  <c r="AF133" i="4"/>
  <c r="AF144" i="4"/>
  <c r="AF134" i="4"/>
  <c r="AE131" i="10"/>
  <c r="AE127" i="10" s="1"/>
  <c r="AH30" i="3"/>
  <c r="AI27" i="3" s="1"/>
  <c r="AH28" i="3"/>
  <c r="AH31" i="3" s="1"/>
  <c r="AI34" i="3" l="1"/>
  <c r="AI37" i="3" s="1"/>
  <c r="AI36" i="3"/>
  <c r="AI30" i="3"/>
  <c r="AI28" i="3"/>
  <c r="AI31" i="3" s="1"/>
  <c r="AG133" i="4"/>
  <c r="AG143" i="4"/>
  <c r="AG134" i="4"/>
  <c r="AG144" i="4"/>
  <c r="AE133" i="10"/>
  <c r="AF130" i="10" s="1"/>
  <c r="AH40" i="3"/>
  <c r="AH25" i="3"/>
  <c r="AH42" i="3" s="1"/>
  <c r="AH127" i="4" s="1"/>
  <c r="AE149" i="10"/>
  <c r="AE139" i="10"/>
  <c r="AE150" i="10"/>
  <c r="AE140" i="10"/>
  <c r="AI24" i="3"/>
  <c r="AI22" i="3"/>
  <c r="AH143" i="4" l="1"/>
  <c r="AH133" i="4"/>
  <c r="AH144" i="4"/>
  <c r="AH134" i="4"/>
  <c r="AI40" i="3"/>
  <c r="AI25" i="3"/>
  <c r="AI42" i="3" s="1"/>
  <c r="AI127" i="4" s="1"/>
  <c r="AF131" i="10"/>
  <c r="AF127" i="10" s="1"/>
  <c r="AF133" i="10" l="1"/>
  <c r="AG130" i="10" s="1"/>
  <c r="AF149" i="10"/>
  <c r="AF139" i="10"/>
  <c r="AF150" i="10"/>
  <c r="AF140" i="10"/>
  <c r="AI133" i="4"/>
  <c r="AI143" i="4"/>
  <c r="AI144" i="4"/>
  <c r="B19" i="5" s="1"/>
  <c r="AI134" i="4"/>
  <c r="B7" i="5" s="1"/>
  <c r="B21" i="5" l="1"/>
  <c r="B22" i="5"/>
  <c r="B11" i="5"/>
  <c r="B12" i="5"/>
  <c r="B10" i="5"/>
  <c r="AG131" i="10"/>
  <c r="AG127" i="10" s="1"/>
  <c r="AG149" i="10" l="1"/>
  <c r="AG139" i="10"/>
  <c r="AG150" i="10"/>
  <c r="AG140" i="10"/>
  <c r="AG133" i="10"/>
  <c r="AH130" i="10" s="1"/>
  <c r="AH131" i="10" l="1"/>
  <c r="AH127" i="10" s="1"/>
  <c r="AH149" i="10" l="1"/>
  <c r="AH139" i="10"/>
  <c r="AH150" i="10"/>
  <c r="AH140" i="10"/>
  <c r="AH133" i="10"/>
  <c r="AI130" i="10" s="1"/>
  <c r="AI131" i="10" l="1"/>
  <c r="AI127" i="10" s="1"/>
  <c r="AI149" i="10" l="1"/>
  <c r="AI139" i="10"/>
  <c r="AI140" i="10"/>
  <c r="AI150" i="10"/>
  <c r="AI133" i="10"/>
</calcChain>
</file>

<file path=xl/sharedStrings.xml><?xml version="1.0" encoding="utf-8"?>
<sst xmlns="http://schemas.openxmlformats.org/spreadsheetml/2006/main" count="1052" uniqueCount="397">
  <si>
    <t>Low Carbon Fuels Fund (LCFF) Window 1 - Appendix E: Project Financial Model</t>
  </si>
  <si>
    <t>Purpose of this workbook and how it is used in assessing your application</t>
  </si>
  <si>
    <t>This workbook is Appendix E of your Low Carbon Fuels Fund (LCFF) application. You must submit a completed workbook for your proposed plant using this template. It must be completed alongside, and be consistent with, your Application Form (particularly Sections 3, 4 &amp; 5) and your other appendices, including Appendix H (GHG intensity estimate). Submit one separate workbook for each plant if you are developing both a demonstration and a FOAK commercial plant.</t>
  </si>
  <si>
    <t>The purpose of the workbook is to let assessors judge whether your project is financially viable (either profitable, or with evidence of credible funding to cover any expected losses), and whether it is bankable (it can raise any finance needed to pass FID and then be able to service this finance). The resulting metrics collected in this workbook, and the quality of the backing evidence provided, will be used for scoring of your application.</t>
  </si>
  <si>
    <t>How much detail is expected depends on your project type (demonstration vs FOAK commercial) and financing maturity, which you declare on the Inputs tab. A FOAK project starting FEED is expected to present a credible target capital funding structure; a FOAK project approaching FID is expected to present substantiated, evidenced terms. Earlier stage projects may have more incomplete information or greater use of assumptions.</t>
  </si>
  <si>
    <t>Revenue certainty and Revenue Certainty Mechanism (RCM) assumptions</t>
  </si>
  <si>
    <t>Many LCFF applicants focused developing FOAK commercial plants are expected to seek a future contract under the UK SAF Revenue Certainty Mechanism (RCM). The RCM is a contract for difference that effectively fixes the price a producer receives for eligible SAF for a fixed period. For many FOAK commercial advanced SAF projects, an RCM contract is likely to be a precondition of reaching FID.</t>
  </si>
  <si>
    <t>On the current published timetable, the first RCM allocation round (SAF AR1) is indicated to award contracts from Q4 2028 (after the LCFF window 1 funding period). This RCM timeline, together with the strike price, floor price and contract length, are provisional and are subject to change by DfT. Any RCM figures you enter in this workbook are your own assumptions and should be evidenced; they are not fixed by DfT.</t>
  </si>
  <si>
    <t>LCFF grant funding is intended to bring many projects to an investment-ready and potential RCM bid-ready state. State clearly on the Inputs tab which route to revenue certainty you are relying on and your expected FID and operational dates.</t>
  </si>
  <si>
    <t>Enter your assumed RCM strike price and the merchant or reference price you would otherwise receive (and will receive after the RCM contract), together with the assumed RCM contract start year and length. The model calculates the plant metrics on two bases: an "RCM then merchant" case and a "merchant only" case.</t>
  </si>
  <si>
    <t>How to complete each section</t>
  </si>
  <si>
    <t>Provide all currency values in pounds sterling and exclusive of Value Added Tax. All revenues and all costs should be entered as positive values.</t>
  </si>
  <si>
    <t>Inputs &amp; Assumptions tab (green and blue cells)</t>
  </si>
  <si>
    <t>Enter the project name, applicant, project type, pathway, stage, route to revenue certainty, your planned RCM, FID, operational start &amp; end dates, and data from Appendix H (contact LCFF@WSP.com if you need more consignments added, or guidance on which cases to include). Adjust the corporation tax rate for your organisation, and the cost of your project's equity. For FOAK commercial plants, also ajust the blended debt cost and the target gearing.</t>
  </si>
  <si>
    <t>Financing - FOAK/Demo tabs (green cells)</t>
  </si>
  <si>
    <t>Cash Flow - FOAK/Demo tabs:
Revenues and revenue certainty (green &amp; amber cells)</t>
  </si>
  <si>
    <t>Enter the annual SAF production for each consignment in tonnes and merchant pricing (in base 2026 real values, £ per tonne). For FOAK commercial plants that will likely apply for RCM support, in the revenue-certainty block, enter your assumed RCM strike price, contract start year and length. All RCM input are provisional applicant assumptions and are not provided by DfT. The model escalates prices by inflation. Enter up to four co-product streams (each with a tonnage and price), any exported co-product energy, and use the Other revenue line for anything not linked to SAF, co-product or energy sales. State the offtaker and the basis for each price given (e.g. stack of wholesale price, policy support, ETS credits assumed etc).</t>
  </si>
  <si>
    <t>Operating costs (green cells)</t>
  </si>
  <si>
    <t>Enter annual feedstock, utilities, materials, labour, maintenance and other operating costs. Provide the proposed supplier or partner where possible and state where the supporting evidence can be found. Costs should be exclusive of VAT.</t>
  </si>
  <si>
    <t>Capital costs (green cells)</t>
  </si>
  <si>
    <t>Financing costs (green cells)</t>
  </si>
  <si>
    <t>Enter the drawdowns of any FID grants and equity in the years these incur, as well as any optional DSRA drawdowns for FOAK commercial plants. The rest of the financing information is taken from the Financing tab.</t>
  </si>
  <si>
    <t>Taxation (blue cells)</t>
  </si>
  <si>
    <t>The taxation line is pre-filled with a simplified calculation at the corporate tax rate applied to the positive operating profit. You may overwrite it with your own computed figure and state the basis.</t>
  </si>
  <si>
    <t>Results - FOAK/Demo tabs</t>
  </si>
  <si>
    <t>These metrics are calculated automatically. The 'Results - FOAK' tab covers the FOAK commercial plant; the 'Results - Demo' tab covers the demonstration plant. For FOAK commercial plants, assessors will pay particular attention to the Debt Service Cover Ratios, the IRRs and the SAF levelised cost. For demonstration plants, assessors will pay particular attention to the total NPV and whether sufficient funding will be available within the organisation to cover the CAPEX and any ongoing losses.</t>
  </si>
  <si>
    <t>Evidence Register tab (green cells)</t>
  </si>
  <si>
    <t>Log every significant assumption with a reference, confidence status and supporting document. Assumptions tagged 'Committed' or 'Advanced', including any RCM award or private offtake, must have their supporting document referenced and included in Appendix I. Unsupported claims of committed financing or committed offtakes may be disregarded in the assessment.</t>
  </si>
  <si>
    <t>COLOUR KEY</t>
  </si>
  <si>
    <t xml:space="preserve">Light green = enter your data here.  </t>
  </si>
  <si>
    <t xml:space="preserve">Light blue = optional / override input.  </t>
  </si>
  <si>
    <t>Amber = provisional RCM assumption (applicant-entered, to be evidenced).</t>
  </si>
  <si>
    <t>Red = a check or warning.</t>
  </si>
  <si>
    <t xml:space="preserve"> White (no fill) = calculated automatically, please do not edit.</t>
  </si>
  <si>
    <t>Why there are two discount rates?</t>
  </si>
  <si>
    <t>A discount rate is simply the yearly percentage used to convert future pounds into today's money. Some metrics need a discount rate; some do not. We use TWO discount rates. First, a single rate set by DfT (the 'prescribed discount rate'): every applicant's NPV and LCOF uses this same rate, so all projects can be compared fairly. Second, the applicant's own cost of capital (their 'WACC', or Weighted Average Cost of Capital) is also used to calculate separate NPV and LCOF values, reflecting the real cost of your project's specific mix of debt and equity sources.</t>
  </si>
  <si>
    <t>Metric</t>
  </si>
  <si>
    <t>Uses a discount rate?</t>
  </si>
  <si>
    <t>Which rate</t>
  </si>
  <si>
    <t>What it tells you</t>
  </si>
  <si>
    <t>Project IRR</t>
  </si>
  <si>
    <t>No</t>
  </si>
  <si>
    <t>None - solved from the cash flows</t>
  </si>
  <si>
    <t>Underlying return of the plant, before financing</t>
  </si>
  <si>
    <t>Equity IRR</t>
  </si>
  <si>
    <t>None - solved from cash flows</t>
  </si>
  <si>
    <t>Return to shareholders, reflecting actual debt/equity mix</t>
  </si>
  <si>
    <t>NPV</t>
  </si>
  <si>
    <t>Yes</t>
  </si>
  <si>
    <t>Either: prescribed discount rate or own WACC</t>
  </si>
  <si>
    <t>Value created in today's money</t>
  </si>
  <si>
    <t>LCOF</t>
  </si>
  <si>
    <t>Average production cost per tonne of SAF</t>
  </si>
  <si>
    <t>DSCR (min/avg/max)</t>
  </si>
  <si>
    <t>None</t>
  </si>
  <si>
    <t>Whether cash flow covers debt repayments</t>
  </si>
  <si>
    <t>Payback (simple)</t>
  </si>
  <si>
    <t>Years to recover the initial outlay</t>
  </si>
  <si>
    <t>Payback (discounted)</t>
  </si>
  <si>
    <t>Prescribed discount rate</t>
  </si>
  <si>
    <t>Payback allowing for the time value of money</t>
  </si>
  <si>
    <t>Glossary of terms</t>
  </si>
  <si>
    <t>FID</t>
  </si>
  <si>
    <t>Final Investment Decision - the point at which the project commits to build.</t>
  </si>
  <si>
    <t>FOAK</t>
  </si>
  <si>
    <t>First-of-a-Kind - a first commercial-scale plant of its type.</t>
  </si>
  <si>
    <t>CAPEX</t>
  </si>
  <si>
    <t>Capital expenditure - the cost of building the plant, incurred at and after FID.</t>
  </si>
  <si>
    <t>DEVEX</t>
  </si>
  <si>
    <t>Development expenditure - pre-FID costs such as FEED.</t>
  </si>
  <si>
    <t>FEED</t>
  </si>
  <si>
    <t>Front-End Engineering Design - engineering carried out prior to taking a FID.</t>
  </si>
  <si>
    <t>IRR</t>
  </si>
  <si>
    <t>Internal Rate of Return - the annualised return implied by the cash flows.</t>
  </si>
  <si>
    <t>Net Present Value - the value of future cash flows expressed in today's money.</t>
  </si>
  <si>
    <t>DSCR</t>
  </si>
  <si>
    <t>Debt Service Cover Ratio - cash available for debt service divided by debt service due.</t>
  </si>
  <si>
    <t>CFADS</t>
  </si>
  <si>
    <t>Cash Flow Available for Debt Service - operating cash before financing costs.</t>
  </si>
  <si>
    <t>Levelised Cost of Fuel - average lifetime cost of producing a tonne of SAF, net of co-products.</t>
  </si>
  <si>
    <t>WACC</t>
  </si>
  <si>
    <t>Weighted Average Cost of Capital - the applicant's own blended cost of debt and equity.</t>
  </si>
  <si>
    <t>A single discount rate set by DfT, used for like-for-like comparison across applicants.</t>
  </si>
  <si>
    <t>RCM</t>
  </si>
  <si>
    <t>Revenue Certainty Mechanism - the UK SAF contract-for-difference support scheme (provisional).</t>
  </si>
  <si>
    <t>DSRA</t>
  </si>
  <si>
    <t>Debt Service Reserve Account - cash reserved to cover debt service in a weak year.</t>
  </si>
  <si>
    <t>Inputs &amp; Assumptions</t>
  </si>
  <si>
    <t>Project details</t>
  </si>
  <si>
    <t>Project name</t>
  </si>
  <si>
    <t>Lead applicant</t>
  </si>
  <si>
    <t>Type of project</t>
  </si>
  <si>
    <t>Technology pathway</t>
  </si>
  <si>
    <t>Financing maturity (engineering stage)</t>
  </si>
  <si>
    <t>Route to revenue certainty</t>
  </si>
  <si>
    <t>Potential RCM award date (provisional)</t>
  </si>
  <si>
    <t>Expected Final Investment Decision (FID) date</t>
  </si>
  <si>
    <t>Expected start of plant operations</t>
  </si>
  <si>
    <t>Expected end of plant operations</t>
  </si>
  <si>
    <t>Macro assumptions</t>
  </si>
  <si>
    <t>Base year</t>
  </si>
  <si>
    <t>Set by DfT - do not change</t>
  </si>
  <si>
    <t>Inflation rate</t>
  </si>
  <si>
    <t>Corporate tax rate (optional)</t>
  </si>
  <si>
    <t>Tax basis note (free text)</t>
  </si>
  <si>
    <t>SAF density</t>
  </si>
  <si>
    <t>kg/litre</t>
  </si>
  <si>
    <t>SAF LHV</t>
  </si>
  <si>
    <t>MJ/kg</t>
  </si>
  <si>
    <t>Applicant's own cost of capital (WACC build-up)</t>
  </si>
  <si>
    <t>Cost of equity</t>
  </si>
  <si>
    <t>Target gearing (debt % of capital)</t>
  </si>
  <si>
    <t>Blended cost of debt (pre-tax)</t>
  </si>
  <si>
    <t>Calculated WACC</t>
  </si>
  <si>
    <t>Source</t>
  </si>
  <si>
    <t>All-in interest rate</t>
  </si>
  <si>
    <t>Tenor (yrs)</t>
  </si>
  <si>
    <t>Grace (yrs)</t>
  </si>
  <si>
    <t>Evidence reference</t>
  </si>
  <si>
    <t>Confidence status</t>
  </si>
  <si>
    <t>LCFF grant for FID</t>
  </si>
  <si>
    <t>Other grant for FID</t>
  </si>
  <si>
    <t>Senior debt - Tranche 1</t>
  </si>
  <si>
    <t>Senior debt - Tranche 2</t>
  </si>
  <si>
    <t>Subordinated / mezzanine debt</t>
  </si>
  <si>
    <t>Sponsor equity</t>
  </si>
  <si>
    <t>Third-party / institutional equity</t>
  </si>
  <si>
    <t>Total uses (investment CAPEX + arrangement fees)</t>
  </si>
  <si>
    <t>DEBT SCHEDULES</t>
  </si>
  <si>
    <t>Project year</t>
  </si>
  <si>
    <t>Calendar year</t>
  </si>
  <si>
    <t>Senior Tranche 1 - Drawdown</t>
  </si>
  <si>
    <t>Opening balance</t>
  </si>
  <si>
    <t>Interest</t>
  </si>
  <si>
    <t>Principal repayment</t>
  </si>
  <si>
    <t>Closing balance</t>
  </si>
  <si>
    <t>Debt service (post-commissioning)</t>
  </si>
  <si>
    <t>Senior Tranche 2 - Drawdown</t>
  </si>
  <si>
    <t>Mezzaine - Drawdown</t>
  </si>
  <si>
    <t>Total debt drawdown</t>
  </si>
  <si>
    <t>Total interest</t>
  </si>
  <si>
    <t>Total principal repayments</t>
  </si>
  <si>
    <t>Total debt service</t>
  </si>
  <si>
    <t>CREDIT SUPPORT &amp; RISK MITIGATION</t>
  </si>
  <si>
    <t>Instrument</t>
  </si>
  <si>
    <t>Provider</t>
  </si>
  <si>
    <t>Coverage / amount (£)</t>
  </si>
  <si>
    <t>Annual premium/fee (%/£)</t>
  </si>
  <si>
    <t>Loan guarantee (e.g. NWF/UKEF)</t>
  </si>
  <si>
    <t>Technology performance guarantee (licensor)</t>
  </si>
  <si>
    <t>Technology risk insurance</t>
  </si>
  <si>
    <t>Debt Service Reserve Account (DSRA)</t>
  </si>
  <si>
    <t>Other credit support</t>
  </si>
  <si>
    <t>Cash flow - FOAK commercial plant</t>
  </si>
  <si>
    <t>This tab is to be completed if your project is a FOAK commercial plant. Metrics for this plant appear on the 'Results - FOAK' tab.</t>
  </si>
  <si>
    <t>Inflation escalation factor</t>
  </si>
  <si>
    <t>Discount factor @ prescribed discount rate</t>
  </si>
  <si>
    <t>Discount factor @ own WACC</t>
  </si>
  <si>
    <t>REVENUE CERTAINTY &amp; PRICING (RCM applicant assumptions)</t>
  </si>
  <si>
    <t>% of SAF covered by RCM</t>
  </si>
  <si>
    <t>RCM start of revenue support period</t>
  </si>
  <si>
    <t>calendar year</t>
  </si>
  <si>
    <t>RCM contract length</t>
  </si>
  <si>
    <t>years</t>
  </si>
  <si>
    <t>SAF consignment 1 RCM strike price</t>
  </si>
  <si>
    <t>£/tonne (base real)</t>
  </si>
  <si>
    <t>SAF consignment 1 merchant SAF price</t>
  </si>
  <si>
    <t>SAF consignment 2 RCM strike price</t>
  </si>
  <si>
    <t>SAF consignment 2 merchant SAF price</t>
  </si>
  <si>
    <t>REVENUES</t>
  </si>
  <si>
    <t>Operating hours</t>
  </si>
  <si>
    <t>hrs/yr</t>
  </si>
  <si>
    <t>SAF consignment 1</t>
  </si>
  <si>
    <t>description</t>
  </si>
  <si>
    <t>Tonnage</t>
  </si>
  <si>
    <t>tonnes/yr</t>
  </si>
  <si>
    <t>Price (RCM supported in period only)</t>
  </si>
  <si>
    <t>£/tonne</t>
  </si>
  <si>
    <t>Price (merchant)</t>
  </si>
  <si>
    <t>Revenue (RCM then merchant)</t>
  </si>
  <si>
    <t>£/yr</t>
  </si>
  <si>
    <t>Revenue (only merchant)</t>
  </si>
  <si>
    <t>SAF consignment 2</t>
  </si>
  <si>
    <t>Co-product 1</t>
  </si>
  <si>
    <t>Price</t>
  </si>
  <si>
    <t>Revenue</t>
  </si>
  <si>
    <t>Co-product 2</t>
  </si>
  <si>
    <t>Co-product 3</t>
  </si>
  <si>
    <t>Co-product 4</t>
  </si>
  <si>
    <t>Co-product 5</t>
  </si>
  <si>
    <t>description of energy export</t>
  </si>
  <si>
    <t>Energy exported</t>
  </si>
  <si>
    <t>MWh/yr</t>
  </si>
  <si>
    <t>£/MWh (base real)</t>
  </si>
  <si>
    <t>£/MWh</t>
  </si>
  <si>
    <t>Total co-product revenues</t>
  </si>
  <si>
    <t>Other revenue</t>
  </si>
  <si>
    <t>Total revenues (RCM then merchant)</t>
  </si>
  <si>
    <t>Total revenues (only merchant)</t>
  </si>
  <si>
    <t>OPERATING COSTS</t>
  </si>
  <si>
    <t>Feedstock 1</t>
  </si>
  <si>
    <t>Annual cost</t>
  </si>
  <si>
    <t>Feedstock 2</t>
  </si>
  <si>
    <t>Feedstock 3</t>
  </si>
  <si>
    <t>Electricity (source 1)</t>
  </si>
  <si>
    <t>Energy imported</t>
  </si>
  <si>
    <t>Electricity (source 2)</t>
  </si>
  <si>
    <t>Natural gas</t>
  </si>
  <si>
    <t>Hydrogen</t>
  </si>
  <si>
    <t>CO2</t>
  </si>
  <si>
    <t>description (input, or sequestration?)</t>
  </si>
  <si>
    <t>Other utilities costs</t>
  </si>
  <si>
    <t>Other materials costs</t>
  </si>
  <si>
    <t>Labour</t>
  </si>
  <si>
    <t>Maintenance</t>
  </si>
  <si>
    <t>Credit support premiums (guarantees/insurance costs)</t>
  </si>
  <si>
    <t>Other opex</t>
  </si>
  <si>
    <t>Total OPEX</t>
  </si>
  <si>
    <t>EBITDA - RCM-backed</t>
  </si>
  <si>
    <t>EBITDA - merchant</t>
  </si>
  <si>
    <t>CAPITAL COSTS</t>
  </si>
  <si>
    <t>Remaining post-FID design &amp; development costs</t>
  </si>
  <si>
    <t>Major process unit 1 purchased equipment costs</t>
  </si>
  <si>
    <t>Major process unit 2 purchased equipment costs</t>
  </si>
  <si>
    <t>Major process unit 3 purchased equipment costs</t>
  </si>
  <si>
    <t>Major process unit 4 purchased equipment costs</t>
  </si>
  <si>
    <t>Major process unit 5 purchased equipment costs</t>
  </si>
  <si>
    <t>Purchased equipment cost (sub-total)</t>
  </si>
  <si>
    <t>Installation &amp; rest of ISBL costs</t>
  </si>
  <si>
    <t>Other direct costs, land</t>
  </si>
  <si>
    <t>Indirect costs, fees</t>
  </si>
  <si>
    <t>Contingency &amp; working capital</t>
  </si>
  <si>
    <t>Total investment CAPEX</t>
  </si>
  <si>
    <t>Refurbishment CAPEX</t>
  </si>
  <si>
    <t>Decommissioning CAPEX</t>
  </si>
  <si>
    <t>FINANCING</t>
  </si>
  <si>
    <t>FID grant drawdown</t>
  </si>
  <si>
    <t>Debt drawdown (from Financing tab)</t>
  </si>
  <si>
    <t>Equity drawdown</t>
  </si>
  <si>
    <t>Total sources</t>
  </si>
  <si>
    <t>Optional DSRA drawdown</t>
  </si>
  <si>
    <t>Total debt service (from Financing tab)</t>
  </si>
  <si>
    <t>CASH FLOWS (RCM then merchant case)</t>
  </si>
  <si>
    <t>Taxation (simplified cash basis)</t>
  </si>
  <si>
    <t>Free Cash Flow (FCF, unlevered, post-tax)</t>
  </si>
  <si>
    <t>Cash Flow Available for Debt Service (CFADS)</t>
  </si>
  <si>
    <t>Debt Service Coverage Ratio (DSCR)</t>
  </si>
  <si>
    <t>Equity cash flow</t>
  </si>
  <si>
    <t>Cumulative project FCF</t>
  </si>
  <si>
    <t>Discounted project FCF @ prescribed discount rate</t>
  </si>
  <si>
    <t>Cumulative discounted FCF @ prescribed discount rate</t>
  </si>
  <si>
    <t>CASH FLOWS (Only merchant case)</t>
  </si>
  <si>
    <t>Levelised cost of SAF</t>
  </si>
  <si>
    <t>Net cost of SAF production (excl. any FID grants)</t>
  </si>
  <si>
    <t>Net cost of SAF production (incl. any FID grants)</t>
  </si>
  <si>
    <t>Total SAF tonnages for levelised cost</t>
  </si>
  <si>
    <t>Results &amp; Metrics - FOAK commercial plant</t>
  </si>
  <si>
    <t>These metrics are computed from the 'Cash flow - FOAK' tab</t>
  </si>
  <si>
    <t>Value</t>
  </si>
  <si>
    <t>Units</t>
  </si>
  <si>
    <t>Notes</t>
  </si>
  <si>
    <t>RCM then merchant case</t>
  </si>
  <si>
    <t>Project IRR (unlevered)</t>
  </si>
  <si>
    <t>%</t>
  </si>
  <si>
    <t>Solved from cash flows</t>
  </si>
  <si>
    <t>Return to shareholders</t>
  </si>
  <si>
    <t>Project NPV @ prescribed discount rate</t>
  </si>
  <si>
    <t>£</t>
  </si>
  <si>
    <t>Using DfT-set rate, for fair comparison</t>
  </si>
  <si>
    <t>Project NPV @ own WACC</t>
  </si>
  <si>
    <t>At the applicant's own cost of capital</t>
  </si>
  <si>
    <t>Minimum DSCR</t>
  </si>
  <si>
    <t>The underlying position lenders scrutinise</t>
  </si>
  <si>
    <t>Average DSCR</t>
  </si>
  <si>
    <t>Maximum DSCR</t>
  </si>
  <si>
    <t>Limited bankability meaning</t>
  </si>
  <si>
    <t>Simple payback (yrs from yr 1)</t>
  </si>
  <si>
    <t>yrs</t>
  </si>
  <si>
    <t>First year cumulative FCF turns positive</t>
  </si>
  <si>
    <t>Discounted payback @ prescribed discount rate</t>
  </si>
  <si>
    <t>Allows for the time value of money</t>
  </si>
  <si>
    <t>IRR minus own WACC (viability signal)</t>
  </si>
  <si>
    <t>Positive = beats its own cost of capital</t>
  </si>
  <si>
    <t>Only merchant case</t>
  </si>
  <si>
    <t>Underlying return without the RCM</t>
  </si>
  <si>
    <t>Value without the RCM</t>
  </si>
  <si>
    <t>Debt coverage if the RCM is not in place</t>
  </si>
  <si>
    <t>Levelised cost of SAF production</t>
  </si>
  <si>
    <t>At prescribed discount rate, excl. any FID grants</t>
  </si>
  <si>
    <t>True production cost, assuming weighted average of Consignment 1 &amp; 2 costs</t>
  </si>
  <si>
    <t>At prescribed discount rate, incl. any FID grants</t>
  </si>
  <si>
    <t>Effect of any FID grants</t>
  </si>
  <si>
    <t>At own WACC, excl. any FID grants</t>
  </si>
  <si>
    <t>Delta between average price and levelised production cost</t>
  </si>
  <si>
    <t>During RCM period assumes weighted average of RCM and merchant price, and merchant price after. Also assumes weighted average of Consignment 1 &amp; 2 prices, and weighted average of Consignment 1 &amp; 2 production costs</t>
  </si>
  <si>
    <t>Amount (£)</t>
  </si>
  <si>
    <t>TOTAL SOURCES</t>
  </si>
  <si>
    <t>Funding check</t>
  </si>
  <si>
    <t>This tab is to be completed if your project is a demonstration plant. Metrics for this plant appear on the 'Results - Demo' tab.</t>
  </si>
  <si>
    <t>REVENUE</t>
  </si>
  <si>
    <t>Merchant price</t>
  </si>
  <si>
    <t>Co-product 1 revenue</t>
  </si>
  <si>
    <t>Co-product 2 revenue</t>
  </si>
  <si>
    <t>Co-product 3 revenue</t>
  </si>
  <si>
    <t>Co-product 4 revenue</t>
  </si>
  <si>
    <t>Co-product 5 revenue</t>
  </si>
  <si>
    <t>Total revenues</t>
  </si>
  <si>
    <t>COSTS &amp; CASH FLOW</t>
  </si>
  <si>
    <t>Feedstock 1 cost</t>
  </si>
  <si>
    <t>Feedstock 2 cost</t>
  </si>
  <si>
    <t>Feedstock 3 cost</t>
  </si>
  <si>
    <t>Electricity cost (source 1)</t>
  </si>
  <si>
    <t>Electricity cost (source 2)</t>
  </si>
  <si>
    <t>Natural gas cost</t>
  </si>
  <si>
    <t>Hydrogen cost</t>
  </si>
  <si>
    <t>CO2 cost</t>
  </si>
  <si>
    <t>Other utilities cost</t>
  </si>
  <si>
    <t>Other materials cost</t>
  </si>
  <si>
    <t>EBITDA (may be negative for demonstration plants)</t>
  </si>
  <si>
    <t>Cumulative cash position incl. financing (should stay at or above 0 in every year; a negative value means insufficient funding has been committed by that year)</t>
  </si>
  <si>
    <t>CASH FLOWS</t>
  </si>
  <si>
    <t>Project free cash flow (unlevered)</t>
  </si>
  <si>
    <t>LCOF BUILD</t>
  </si>
  <si>
    <t>Net cost of SAF production</t>
  </si>
  <si>
    <t>Total SAF volumes for levelised cost</t>
  </si>
  <si>
    <t>Results &amp; Metrics - Demonstration plant</t>
  </si>
  <si>
    <t>Demonstration plants are assessed on viability rather than bankability, so no debt service cover ratio or equity return is calculated here. These metrics are computed from the 'Cash flow - Demo' tab.</t>
  </si>
  <si>
    <t>First year cumulative FCF turns positive (if ever)</t>
  </si>
  <si>
    <t>Levelised cost of SAF at prescribed discount rate</t>
  </si>
  <si>
    <t>Assuming weighted average of Consignment 1 &amp; 2 prices</t>
  </si>
  <si>
    <t>Evidence Register</t>
  </si>
  <si>
    <t>Log every important assumption. Mandatory for: the funding stack, CAPEX breakdown (including costs of major process units), SAF price / RCM strike assumption, RCM bid or award status (or any private offtake with an obligated supplier), and feedstock costs. Items tagged 'Committed' or 'Advanced' must be evidenced in Appendix I. Note the RCM is provisional and the applicant should make their own assumptions.</t>
  </si>
  <si>
    <t>Completeness summary</t>
  </si>
  <si>
    <t>Lines backed by Committed/contracted</t>
  </si>
  <si>
    <t>Lines backed by Advanced/indicative</t>
  </si>
  <si>
    <t>Lines still Target/assumption</t>
  </si>
  <si>
    <t>Evidence ref</t>
  </si>
  <si>
    <t>Assumption / line it supports</t>
  </si>
  <si>
    <t>Value in model</t>
  </si>
  <si>
    <t>Evidence type</t>
  </si>
  <si>
    <t>Document name &amp; reference</t>
  </si>
  <si>
    <t>Location (Appendix I, doc, page)</t>
  </si>
  <si>
    <t>Counterparty</t>
  </si>
  <si>
    <t>Date</t>
  </si>
  <si>
    <t>WORKED EXAMPLE - ILLUSTRATIVE ONLY, DELETE BEFORE APPLICATION</t>
  </si>
  <si>
    <t>Hypothetical Biomass Gasification + Fischer-Tropsch SAF FOAK commercial plant, in the same format as the 'Cash flow - FOAK' tab. RCM assumptions are only illustrative, drawn from indicative figures in DfT's Contract Allocation Strategy (July 2026); they are not fixed by DfT.</t>
  </si>
  <si>
    <t>Appendix I.5, page 44</t>
  </si>
  <si>
    <t>RCM contract start</t>
  </si>
  <si>
    <t>N/A, no 2nd consignment</t>
  </si>
  <si>
    <t>Appendix I.1, page 12</t>
  </si>
  <si>
    <t>Biogenic non-HEFA cap SAF</t>
  </si>
  <si>
    <t>N/A</t>
  </si>
  <si>
    <t>Naphtha</t>
  </si>
  <si>
    <t>Appendix I.1, page 13</t>
  </si>
  <si>
    <t>Electricity</t>
  </si>
  <si>
    <t>Waste biomass from X, bought from supplier A</t>
  </si>
  <si>
    <t>Appendix I.4, page 13</t>
  </si>
  <si>
    <t>Appendix I.4, page 14</t>
  </si>
  <si>
    <t>Appendix I.4, page 15</t>
  </si>
  <si>
    <t>Grid gas, bought from supplier B</t>
  </si>
  <si>
    <t>Catalysts X, Y, solvents A, B, C</t>
  </si>
  <si>
    <t>Appendix I.2, page 30</t>
  </si>
  <si>
    <t>Pre-treat</t>
  </si>
  <si>
    <t>Gasifier</t>
  </si>
  <si>
    <t>Clean-up</t>
  </si>
  <si>
    <t>FT</t>
  </si>
  <si>
    <t>Upgrading</t>
  </si>
  <si>
    <t>Appendix I.2, page 32</t>
  </si>
  <si>
    <t>Appendix I.2, page 33</t>
  </si>
  <si>
    <t>Appendix I.2, page 34</t>
  </si>
  <si>
    <t>Appendix I.2, page 35</t>
  </si>
  <si>
    <t>Appendix I.2, page 36</t>
  </si>
  <si>
    <t>Debt drawdown (link to Financing &amp; Debt broken for this example)</t>
  </si>
  <si>
    <t>Appendix I.3, page 20</t>
  </si>
  <si>
    <t>Not used</t>
  </si>
  <si>
    <t>Total debt service (link to Financing &amp; Debt broken for this example)</t>
  </si>
  <si>
    <t>INLINE DEBT SCHEDULE</t>
  </si>
  <si>
    <t>Debt opening balance</t>
  </si>
  <si>
    <t>Debt interest</t>
  </si>
  <si>
    <t>Debt principal</t>
  </si>
  <si>
    <t>Debt closing balance</t>
  </si>
  <si>
    <t>Assumed 25%</t>
  </si>
  <si>
    <t>First repayment (calendar year)</t>
  </si>
  <si>
    <t>Indirect costs, fees (excluding financing arrangement fees)</t>
  </si>
  <si>
    <t>Funding gap check (total sources should cover plant CAPEX plus financing arrangement fees; keep close to 0)</t>
  </si>
  <si>
    <t>Financing Schedule (FID only) - FOAK commercial plant</t>
  </si>
  <si>
    <t>Version control: v3.0</t>
  </si>
  <si>
    <t>Arrangement fees (£)</t>
  </si>
  <si>
    <t>Amount to raise (£)
(including arrangement fees)</t>
  </si>
  <si>
    <t>This schedule covers the CAPITAL EXPENDITURE (CAPEX) financing required at Final Investment Decision to build your plant. It does NOT cover development expenditure (DEVEX) incurred before FID (for example FEED costs), which grants such as the LCFF and early-stage equity typically fund. Arrangement fees are a use of funds at financial close: the amount you enter under 'Amount to raise' for each debt or equity source must be large enough to cover both that source's contribution to plant CAPEX and its arrangement fee in the arrangement fee column. Arrangement fees are treated as a financing cost and are excluded from the levelised cost of SAF.</t>
  </si>
  <si>
    <t>TOTAL TO RAISE (grants + debt + equity + arrangement fees)</t>
  </si>
  <si>
    <t>Total uses (CAPEX + max cumulated operating losses)</t>
  </si>
  <si>
    <t>This schedule covers the CAPITAL EXPENDITURE (CAPEX) financing required at Final Investment Decision to build your plant, plus any ongoing operational losses (prior to any profitable years being realised). It does NOT cover development expenditure (DEVEX) incurred before FID (for example FEED costs), which grants such as the LCFF and early-stage equity typically fund.</t>
  </si>
  <si>
    <t>Financing Schedule (FID and operational losses) - Demonstration plant</t>
  </si>
  <si>
    <t>Cash flow - Demonstration plant</t>
  </si>
  <si>
    <t>This schedule covers the CAPEX financing required at Final Investment Decision to build the plant. It does NOT cover development expenditure (DEVEX) incurred before FID, such as FEED costs. Set out the capital stack, giving the amount from each source, with evidence references and confidence status selected. Ensure total sources equal total uses. For FOAK commercial plants, give the interest, tenor, grace and repayment terms for debt raised, as interest during construction is capitalised into the loan balance, and debt service begins once the FOAK commercial plant is operating. Credit support/risk migitations should also be provided, and annual premiums/fees fed into the FOAK commercial plant operating costs. For FOAK commercial plants, any debt or equity arrangement fees must be funded: under 'Amount to raise' for each source, enter enough to cover both its share of CAPEX and its arrangement fee, and record the fee in the 'Arrangement fees (£)' column.</t>
  </si>
  <si>
    <t>For FOAK commercial plants, enter the breakdown of the construction capital expenditure (CAPEX) in the years it is incurred, and any refurbishment CAPEX and decommissioning CAPEX suitably inflated. Total investment CAPEX plus financing arrangement fees must match the total funds secured on the Financing tab; the funding check will flag any mismatch. Do not include any pre-FID development expenditure (DEVEX) here. For demonstration plants, the Financing tab sizes the total funds you must secure as the peak cumulative funding requirement: the deepest point the plant's cumulative cash position. This covers the full CAPEX plus any cash the plant loses during operations, up to the point the plant becomes profitable (if this ever occurs). On the cash flow tab, the cumulative cash position including your grant and equity drawdowns should stay at or above zero in every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</si>
</sst>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5" x14ac:knownFonts="1">
    <font>
      <sz val="11"/>
      <color theme="1"/>
      <name val="Calibri"/>
      <family val="2"/>
      <scheme val="minor"/>
    </font>
    <font>
      <b/>
      <sz val="14"/>
      <name val="Calibri"/>
      <family val="2"/>
    </font>
    <font>
      <b/>
      <sz val="12"/>
      <color rgb="FF375623"/>
      <name val="Calibri"/>
      <family val="2"/>
    </font>
    <font>
      <b/>
      <sz val="12"/>
      <color rgb="FFFFFFFF"/>
      <name val="Calibri"/>
      <family val="2"/>
    </font>
    <font>
      <b/>
      <sz val="11"/>
      <name val="Calibri"/>
      <family val="2"/>
    </font>
    <font>
      <b/>
      <sz val="11"/>
      <color rgb="FFFFFFFF"/>
      <name val="Calibri"/>
      <family val="2"/>
    </font>
    <font>
      <sz val="11"/>
      <color rgb="FF404040"/>
      <name val="Calibri"/>
      <family val="2"/>
    </font>
    <font>
      <b/>
      <sz val="11"/>
      <color theme="1"/>
      <name val="Calibri"/>
      <family val="2"/>
      <scheme val="minor"/>
    </font>
    <font>
      <sz val="11"/>
      <color theme="0"/>
      <name val="Calibri"/>
      <family val="2"/>
      <scheme val="minor"/>
    </font>
    <font>
      <sz val="11"/>
      <name val="Calibri"/>
      <family val="2"/>
    </font>
    <font>
      <b/>
      <sz val="13"/>
      <color rgb="FFC00000"/>
      <name val="Calibri"/>
      <family val="2"/>
    </font>
    <font>
      <b/>
      <i/>
      <sz val="11"/>
      <color rgb="FFFFFFFF"/>
      <name val="Calibri"/>
      <family val="2"/>
    </font>
    <font>
      <i/>
      <sz val="11"/>
      <color theme="1"/>
      <name val="Calibri"/>
      <family val="2"/>
      <scheme val="minor"/>
    </font>
    <font>
      <b/>
      <sz val="12"/>
      <color rgb="FF000000"/>
      <name val="Calibri"/>
      <family val="2"/>
    </font>
    <font>
      <sz val="11"/>
      <name val="Calibri"/>
      <family val="2"/>
      <scheme val="minor"/>
    </font>
  </fonts>
  <fills count="9">
    <fill>
      <patternFill patternType="none"/>
    </fill>
    <fill>
      <patternFill patternType="gray125"/>
    </fill>
    <fill>
      <patternFill patternType="solid">
        <fgColor rgb="FF375623"/>
      </patternFill>
    </fill>
    <fill>
      <patternFill patternType="solid">
        <fgColor rgb="FFC6EFCE"/>
      </patternFill>
    </fill>
    <fill>
      <patternFill patternType="solid">
        <fgColor rgb="FFFFF2CC"/>
      </patternFill>
    </fill>
    <fill>
      <patternFill patternType="solid">
        <fgColor rgb="FFDDEBF7"/>
      </patternFill>
    </fill>
    <fill>
      <patternFill patternType="solid">
        <fgColor rgb="FFFFC7CE"/>
      </patternFill>
    </fill>
    <fill>
      <patternFill patternType="solid">
        <fgColor theme="3" tint="0.59999389629810485"/>
        <bgColor indexed="64"/>
      </patternFill>
    </fill>
    <fill>
      <patternFill patternType="solid">
        <fgColor theme="0"/>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71">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0" xfId="0" applyFont="1" applyFill="1"/>
    <xf numFmtId="0" fontId="0" fillId="2" borderId="0" xfId="0" applyFill="1"/>
    <xf numFmtId="0" fontId="4" fillId="0" borderId="0" xfId="0" applyFont="1"/>
    <xf numFmtId="0" fontId="5" fillId="2" borderId="1" xfId="0" applyFont="1" applyFill="1" applyBorder="1" applyAlignment="1">
      <alignment horizontal="center" vertical="center" wrapText="1"/>
    </xf>
    <xf numFmtId="0" fontId="0" fillId="0" borderId="1" xfId="0" applyBorder="1" applyAlignment="1">
      <alignment vertical="top" wrapText="1"/>
    </xf>
    <xf numFmtId="0" fontId="5" fillId="2" borderId="0" xfId="0" applyFont="1" applyFill="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0" fillId="5" borderId="0" xfId="0" applyFill="1"/>
    <xf numFmtId="0" fontId="5" fillId="2" borderId="1" xfId="0" applyFont="1" applyFill="1" applyBorder="1"/>
    <xf numFmtId="4" fontId="0" fillId="0" borderId="0" xfId="0" applyNumberFormat="1"/>
    <xf numFmtId="164" fontId="0" fillId="0" borderId="0" xfId="0" applyNumberFormat="1"/>
    <xf numFmtId="0" fontId="0" fillId="0" borderId="0" xfId="0" applyAlignment="1">
      <alignment vertical="top"/>
    </xf>
    <xf numFmtId="0" fontId="9" fillId="0" borderId="0" xfId="0" applyFont="1"/>
    <xf numFmtId="0" fontId="10" fillId="0" borderId="0" xfId="0" applyFont="1"/>
    <xf numFmtId="0" fontId="7" fillId="0" borderId="0" xfId="0" applyFont="1"/>
    <xf numFmtId="3" fontId="0" fillId="3" borderId="1" xfId="0" applyNumberFormat="1" applyFill="1" applyBorder="1"/>
    <xf numFmtId="3" fontId="0" fillId="0" borderId="0" xfId="0" applyNumberFormat="1"/>
    <xf numFmtId="3" fontId="0" fillId="5" borderId="0" xfId="0" applyNumberFormat="1" applyFill="1"/>
    <xf numFmtId="0" fontId="0" fillId="7" borderId="0" xfId="0" applyFill="1"/>
    <xf numFmtId="3" fontId="0" fillId="4" borderId="1" xfId="0" applyNumberFormat="1" applyFill="1" applyBorder="1"/>
    <xf numFmtId="9" fontId="0" fillId="5" borderId="1" xfId="0" applyNumberFormat="1" applyFill="1" applyBorder="1"/>
    <xf numFmtId="0" fontId="8" fillId="2" borderId="0" xfId="0" applyFont="1" applyFill="1"/>
    <xf numFmtId="0" fontId="0" fillId="0" borderId="0" xfId="0" applyAlignment="1">
      <alignment horizontal="right"/>
    </xf>
    <xf numFmtId="0" fontId="0" fillId="2" borderId="0" xfId="0" applyFill="1" applyAlignment="1">
      <alignment horizontal="right"/>
    </xf>
    <xf numFmtId="165" fontId="0" fillId="5" borderId="1" xfId="0" applyNumberFormat="1" applyFill="1" applyBorder="1"/>
    <xf numFmtId="165" fontId="6" fillId="0" borderId="0" xfId="0" applyNumberFormat="1" applyFont="1"/>
    <xf numFmtId="165" fontId="0" fillId="3" borderId="1" xfId="0" applyNumberFormat="1" applyFill="1" applyBorder="1"/>
    <xf numFmtId="165" fontId="0" fillId="0" borderId="1" xfId="0" applyNumberFormat="1" applyBorder="1"/>
    <xf numFmtId="14" fontId="0" fillId="3" borderId="1" xfId="0" applyNumberFormat="1" applyFill="1" applyBorder="1"/>
    <xf numFmtId="14" fontId="0" fillId="4" borderId="1" xfId="0" applyNumberFormat="1" applyFill="1" applyBorder="1"/>
    <xf numFmtId="0" fontId="0" fillId="0" borderId="0" xfId="0" applyAlignment="1">
      <alignment horizontal="left"/>
    </xf>
    <xf numFmtId="0" fontId="4" fillId="0" borderId="0" xfId="0" applyFont="1" applyAlignment="1">
      <alignment vertical="top"/>
    </xf>
    <xf numFmtId="0" fontId="5" fillId="2" borderId="1" xfId="0" applyFont="1" applyFill="1" applyBorder="1" applyAlignment="1">
      <alignment horizontal="left" vertical="center" wrapText="1"/>
    </xf>
    <xf numFmtId="0" fontId="9" fillId="0" borderId="0" xfId="0" applyFont="1" applyAlignment="1">
      <alignment vertical="top"/>
    </xf>
    <xf numFmtId="0" fontId="0" fillId="0" borderId="2" xfId="0" applyBorder="1"/>
    <xf numFmtId="49" fontId="0" fillId="3" borderId="1" xfId="0" applyNumberFormat="1" applyFill="1" applyBorder="1"/>
    <xf numFmtId="1" fontId="0" fillId="0" borderId="0" xfId="0" applyNumberFormat="1"/>
    <xf numFmtId="0" fontId="7" fillId="0" borderId="0" xfId="0" applyFont="1" applyAlignment="1">
      <alignment horizontal="right"/>
    </xf>
    <xf numFmtId="3" fontId="7" fillId="0" borderId="0" xfId="0" applyNumberFormat="1" applyFont="1"/>
    <xf numFmtId="3" fontId="7" fillId="0" borderId="0" xfId="0" applyNumberFormat="1" applyFont="1" applyAlignment="1">
      <alignment horizontal="right"/>
    </xf>
    <xf numFmtId="0" fontId="11" fillId="2" borderId="0" xfId="0" applyFont="1" applyFill="1"/>
    <xf numFmtId="3" fontId="12" fillId="0" borderId="0" xfId="0" applyNumberFormat="1" applyFont="1"/>
    <xf numFmtId="0" fontId="12" fillId="0" borderId="0" xfId="0" applyFont="1"/>
    <xf numFmtId="0" fontId="12" fillId="0" borderId="0" xfId="0" applyFont="1" applyAlignment="1">
      <alignment horizontal="right"/>
    </xf>
    <xf numFmtId="0" fontId="7" fillId="3" borderId="1" xfId="0" applyFont="1" applyFill="1" applyBorder="1"/>
    <xf numFmtId="0" fontId="4" fillId="0" borderId="0" xfId="0" applyFont="1" applyAlignment="1">
      <alignment vertical="top" wrapText="1"/>
    </xf>
    <xf numFmtId="3" fontId="4" fillId="0" borderId="0" xfId="0" applyNumberFormat="1" applyFont="1"/>
    <xf numFmtId="0" fontId="5" fillId="7" borderId="0" xfId="0" applyFont="1" applyFill="1"/>
    <xf numFmtId="0" fontId="5" fillId="2" borderId="0" xfId="0" applyFont="1" applyFill="1" applyAlignment="1">
      <alignment horizontal="right"/>
    </xf>
    <xf numFmtId="0" fontId="5" fillId="0" borderId="0" xfId="0" applyFont="1"/>
    <xf numFmtId="0" fontId="8" fillId="0" borderId="0" xfId="0" applyFont="1"/>
    <xf numFmtId="0" fontId="13" fillId="0" borderId="0" xfId="0" applyFont="1"/>
    <xf numFmtId="0" fontId="14" fillId="0" borderId="0" xfId="0" applyFont="1"/>
    <xf numFmtId="9" fontId="0" fillId="4" borderId="1" xfId="0" applyNumberFormat="1" applyFill="1" applyBorder="1"/>
    <xf numFmtId="0" fontId="0" fillId="0" borderId="0" xfId="0" applyAlignment="1">
      <alignment vertical="top" wrapText="1"/>
    </xf>
    <xf numFmtId="0" fontId="0" fillId="0" borderId="0" xfId="0"/>
    <xf numFmtId="0" fontId="0" fillId="4" borderId="1" xfId="0" applyFill="1" applyBorder="1" applyAlignment="1">
      <alignment horizontal="left"/>
    </xf>
    <xf numFmtId="0" fontId="0" fillId="0" borderId="3" xfId="0" applyBorder="1"/>
    <xf numFmtId="0" fontId="0" fillId="6" borderId="1" xfId="0" applyFill="1" applyBorder="1" applyAlignment="1">
      <alignment horizontal="left"/>
    </xf>
    <xf numFmtId="0" fontId="0" fillId="0" borderId="0" xfId="0" applyAlignment="1">
      <alignment vertical="top"/>
    </xf>
    <xf numFmtId="0" fontId="0" fillId="5" borderId="1" xfId="0" applyFill="1" applyBorder="1" applyAlignment="1">
      <alignment horizontal="left"/>
    </xf>
    <xf numFmtId="0" fontId="7" fillId="0" borderId="0" xfId="0" applyFont="1" applyAlignment="1">
      <alignment vertical="top" wrapText="1"/>
    </xf>
    <xf numFmtId="0" fontId="0" fillId="8" borderId="1" xfId="0" applyFill="1" applyBorder="1" applyAlignment="1">
      <alignment horizontal="left"/>
    </xf>
    <xf numFmtId="0" fontId="0" fillId="3" borderId="1" xfId="0"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GB"/>
              <a:t>Project cash flow profile (RCM then merchant case)</a:t>
            </a:r>
          </a:p>
        </c:rich>
      </c:tx>
      <c:layout>
        <c:manualLayout>
          <c:xMode val="edge"/>
          <c:yMode val="edge"/>
          <c:x val="0.34202534722222222"/>
          <c:y val="3.5277777777777783E-2"/>
        </c:manualLayout>
      </c:layout>
      <c:overlay val="1"/>
    </c:title>
    <c:autoTitleDeleted val="0"/>
    <c:plotArea>
      <c:layout/>
      <c:barChart>
        <c:barDir val="col"/>
        <c:grouping val="clustered"/>
        <c:varyColors val="1"/>
        <c:ser>
          <c:idx val="0"/>
          <c:order val="0"/>
          <c:tx>
            <c:strRef>
              <c:f>'Cash flow - FOAK'!$A$131</c:f>
              <c:strCache>
                <c:ptCount val="1"/>
                <c:pt idx="0">
                  <c:v>Free Cash Flow (FCF, unlevered, post-tax)</c:v>
                </c:pt>
              </c:strCache>
            </c:strRef>
          </c:tx>
          <c:spPr>
            <a:ln>
              <a:prstDash val="solid"/>
            </a:ln>
          </c:spPr>
          <c:invertIfNegative val="1"/>
          <c:cat>
            <c:numRef>
              <c:f>'Cash flow - FOAK'!$F$3:$AI$3</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'Cash flow - FOAK'!$F$131:$AI$131</c:f>
              <c:numCache>
                <c:formatCode>#,##0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4E9A-423E-B9AF-1BAD1238885C}"/>
            </c:ext>
          </c:extLst>
        </c:ser>
        <c:ser>
          <c:idx val="1"/>
          <c:order val="1"/>
          <c:tx>
            <c:strRef>
              <c:f>'Cash flow - FOAK'!$A$134</c:f>
              <c:strCache>
                <c:ptCount val="1"/>
                <c:pt idx="0">
                  <c:v>Equity cash flow</c:v>
                </c:pt>
              </c:strCache>
            </c:strRef>
          </c:tx>
          <c:spPr>
            <a:ln>
              <a:prstDash val="solid"/>
            </a:ln>
          </c:spPr>
          <c:invertIfNegative val="1"/>
          <c:cat>
            <c:numRef>
              <c:f>'Cash flow - FOAK'!$F$3:$AI$3</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'Cash flow - FOAK'!$F$134:$AI$134</c:f>
              <c:numCache>
                <c:formatCode>#,##0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4E9A-423E-B9AF-1BAD1238885C}"/>
            </c:ext>
          </c:extLst>
        </c:ser>
        <c:dLbls>
          <c:showLegendKey val="0"/>
          <c:showVal val="0"/>
          <c:showCatName val="0"/>
          <c:showSerName val="0"/>
          <c:showPercent val="0"/>
          <c:showBubbleSize val="0"/>
        </c:dLbls>
        <c:gapWidth val="150"/>
        <c:axId val="10"/>
        <c:axId val="100"/>
      </c:barChart>
      <c:lineChart>
        <c:grouping val="standard"/>
        <c:varyColors val="1"/>
        <c:ser>
          <c:idx val="2"/>
          <c:order val="2"/>
          <c:tx>
            <c:strRef>
              <c:f>'Cash flow - FOAK'!$A$135</c:f>
              <c:strCache>
                <c:ptCount val="1"/>
                <c:pt idx="0">
                  <c:v>Cumulative project FCF</c:v>
                </c:pt>
              </c:strCache>
            </c:strRef>
          </c:tx>
          <c:spPr>
            <a:ln>
              <a:prstDash val="solid"/>
            </a:ln>
          </c:spPr>
          <c:marker>
            <c:symbol val="none"/>
          </c:marker>
          <c:cat>
            <c:numRef>
              <c:f>'Cash flow - FOAK'!$F$3:$AI$3</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'Cash flow - FOAK'!$F$135:$AI$135</c:f>
              <c:numCache>
                <c:formatCode>#,##0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1"/>
          <c:extLst>
            <c:ext xmlns:c16="http://schemas.microsoft.com/office/drawing/2014/chart" uri="{C3380CC4-5D6E-409C-BE32-E72D297353CC}">
              <c16:uniqueId val="{00000002-4E9A-423E-B9AF-1BAD1238885C}"/>
            </c:ext>
          </c:extLst>
        </c:ser>
        <c:dLbls>
          <c:showLegendKey val="0"/>
          <c:showVal val="0"/>
          <c:showCatName val="0"/>
          <c:showSerName val="0"/>
          <c:showPercent val="0"/>
          <c:showBubbleSize val="0"/>
        </c:dLbls>
        <c:marker val="1"/>
        <c:smooth val="0"/>
        <c:axId val="10"/>
        <c:axId val="100"/>
      </c:line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GB"/>
              <a:t>Project cash flow profile (demonstration plant)</a:t>
            </a:r>
          </a:p>
        </c:rich>
      </c:tx>
      <c:layout>
        <c:manualLayout>
          <c:xMode val="edge"/>
          <c:yMode val="edge"/>
          <c:x val="0.35094398148148148"/>
          <c:y val="3.8484848484848483E-2"/>
        </c:manualLayout>
      </c:layout>
      <c:overlay val="1"/>
    </c:title>
    <c:autoTitleDeleted val="0"/>
    <c:plotArea>
      <c:layout/>
      <c:barChart>
        <c:barDir val="col"/>
        <c:grouping val="clustered"/>
        <c:varyColors val="1"/>
        <c:ser>
          <c:idx val="0"/>
          <c:order val="0"/>
          <c:tx>
            <c:strRef>
              <c:f>'Cash flow - Demo'!$A$59</c:f>
              <c:strCache>
                <c:ptCount val="1"/>
                <c:pt idx="0">
                  <c:v>Project free cash flow (unlevered)</c:v>
                </c:pt>
              </c:strCache>
            </c:strRef>
          </c:tx>
          <c:spPr>
            <a:ln>
              <a:prstDash val="solid"/>
            </a:ln>
          </c:spPr>
          <c:invertIfNegative val="1"/>
          <c:cat>
            <c:numRef>
              <c:f>'Cash flow - Demo'!$F$4:$AI$4</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'Cash flow - Demo'!$F$59:$AI$59</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0-9025-49FD-A7CE-78CF3224F8A8}"/>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152399</xdr:rowOff>
    </xdr:from>
    <xdr:to>
      <xdr:col>1</xdr:col>
      <xdr:colOff>1352383</xdr:colOff>
      <xdr:row>1</xdr:row>
      <xdr:rowOff>774699</xdr:rowOff>
    </xdr:to>
    <xdr:pic>
      <xdr:nvPicPr>
        <xdr:cNvPr id="2" name="Picture 1" descr="20378_DfT-Logo-gre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85750" y="152399"/>
          <a:ext cx="1333333" cy="809625"/>
        </a:xfrm>
        <a:prstGeom prst="rect">
          <a:avLst/>
        </a:prstGeom>
        <a:noFill/>
        <a:ln>
          <a:noFill/>
          <a:prstDash val="solid"/>
        </a:ln>
      </xdr:spPr>
    </xdr:pic>
    <xdr:clientData/>
  </xdr:twoCellAnchor>
  <xdr:twoCellAnchor editAs="oneCell">
    <xdr:from>
      <xdr:col>1</xdr:col>
      <xdr:colOff>2882602</xdr:colOff>
      <xdr:row>1</xdr:row>
      <xdr:rowOff>5042</xdr:rowOff>
    </xdr:from>
    <xdr:to>
      <xdr:col>2</xdr:col>
      <xdr:colOff>481065</xdr:colOff>
      <xdr:row>1</xdr:row>
      <xdr:rowOff>509867</xdr:rowOff>
    </xdr:to>
    <xdr:pic>
      <xdr:nvPicPr>
        <xdr:cNvPr id="3" name="Picture 2" descr="A green and black 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3151543" y="195542"/>
          <a:ext cx="1262787" cy="504825"/>
        </a:xfrm>
        <a:prstGeom prst="rect">
          <a:avLst/>
        </a:prstGeom>
        <a:ln>
          <a:prstDash val="solid"/>
        </a:ln>
      </xdr:spPr>
    </xdr:pic>
    <xdr:clientData/>
  </xdr:twoCellAnchor>
  <xdr:twoCellAnchor editAs="oneCell">
    <xdr:from>
      <xdr:col>1</xdr:col>
      <xdr:colOff>1564341</xdr:colOff>
      <xdr:row>1</xdr:row>
      <xdr:rowOff>6312</xdr:rowOff>
    </xdr:from>
    <xdr:to>
      <xdr:col>1</xdr:col>
      <xdr:colOff>2605741</xdr:colOff>
      <xdr:row>1</xdr:row>
      <xdr:rowOff>503400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srcRect/>
        <a:stretch>
          <a:fillRect/>
        </a:stretch>
      </xdr:blipFill>
      <xdr:spPr bwMode="auto">
        <a:xfrm>
          <a:off x="1833282" y="196812"/>
          <a:ext cx="1041400" cy="497088"/>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151</xdr:row>
      <xdr:rowOff>0</xdr:rowOff>
    </xdr:from>
    <xdr:ext cx="8640000" cy="39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68</xdr:row>
      <xdr:rowOff>0</xdr:rowOff>
    </xdr:from>
    <xdr:ext cx="8640000" cy="396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72"/>
  <sheetViews>
    <sheetView showGridLines="0" tabSelected="1" zoomScale="85" zoomScaleNormal="85" workbookViewId="0"/>
  </sheetViews>
  <sheetFormatPr defaultRowHeight="15" x14ac:dyDescent="0.25"/>
  <cols>
    <col min="1" max="1" width="4" customWidth="1"/>
    <col min="2" max="2" width="55" customWidth="1"/>
    <col min="3" max="3" width="24" customWidth="1"/>
    <col min="4" max="4" width="44" customWidth="1"/>
    <col min="5" max="5" width="54.7109375" customWidth="1"/>
  </cols>
  <sheetData>
    <row r="2" spans="2:5" ht="70.5" customHeight="1" x14ac:dyDescent="0.25"/>
    <row r="3" spans="2:5" ht="18.75" customHeight="1" x14ac:dyDescent="0.3">
      <c r="B3" s="1" t="s">
        <v>0</v>
      </c>
    </row>
    <row r="5" spans="2:5" ht="15.75" customHeight="1" x14ac:dyDescent="0.25">
      <c r="B5" s="58" t="s">
        <v>1</v>
      </c>
    </row>
    <row r="6" spans="2:5" ht="55.5" customHeight="1" x14ac:dyDescent="0.25">
      <c r="B6" s="61" t="s">
        <v>2</v>
      </c>
      <c r="C6" s="62"/>
      <c r="D6" s="62"/>
      <c r="E6" s="62"/>
    </row>
    <row r="7" spans="2:5" ht="52.5" customHeight="1" x14ac:dyDescent="0.25">
      <c r="B7" s="61" t="s">
        <v>3</v>
      </c>
      <c r="C7" s="62"/>
      <c r="D7" s="62"/>
      <c r="E7" s="62"/>
    </row>
    <row r="8" spans="2:5" ht="51" customHeight="1" x14ac:dyDescent="0.25">
      <c r="B8" s="61" t="s">
        <v>4</v>
      </c>
      <c r="C8" s="62"/>
      <c r="D8" s="62"/>
      <c r="E8" s="62"/>
    </row>
    <row r="10" spans="2:5" ht="15.75" customHeight="1" x14ac:dyDescent="0.25">
      <c r="B10" s="4" t="s">
        <v>5</v>
      </c>
      <c r="C10" s="5"/>
      <c r="D10" s="5"/>
      <c r="E10" s="5"/>
    </row>
    <row r="11" spans="2:5" ht="51" customHeight="1" x14ac:dyDescent="0.25">
      <c r="B11" s="61" t="s">
        <v>6</v>
      </c>
      <c r="C11" s="62"/>
      <c r="D11" s="62"/>
      <c r="E11" s="62"/>
    </row>
    <row r="12" spans="2:5" ht="48.75" customHeight="1" x14ac:dyDescent="0.25">
      <c r="B12" s="61" t="s">
        <v>7</v>
      </c>
      <c r="C12" s="62"/>
      <c r="D12" s="62"/>
      <c r="E12" s="62"/>
    </row>
    <row r="13" spans="2:5" ht="33" customHeight="1" x14ac:dyDescent="0.25">
      <c r="B13" s="61" t="s">
        <v>8</v>
      </c>
      <c r="C13" s="62"/>
      <c r="D13" s="62"/>
      <c r="E13" s="62"/>
    </row>
    <row r="14" spans="2:5" ht="39.75" customHeight="1" x14ac:dyDescent="0.25">
      <c r="B14" s="61" t="s">
        <v>9</v>
      </c>
      <c r="C14" s="62"/>
      <c r="D14" s="62"/>
      <c r="E14" s="62"/>
    </row>
    <row r="16" spans="2:5" ht="15.75" customHeight="1" x14ac:dyDescent="0.25">
      <c r="B16" s="4" t="s">
        <v>10</v>
      </c>
      <c r="C16" s="5"/>
      <c r="D16" s="5"/>
      <c r="E16" s="5"/>
    </row>
    <row r="17" spans="2:5" x14ac:dyDescent="0.25">
      <c r="B17" s="19" t="s">
        <v>11</v>
      </c>
    </row>
    <row r="19" spans="2:5" x14ac:dyDescent="0.25">
      <c r="B19" s="6" t="s">
        <v>12</v>
      </c>
    </row>
    <row r="20" spans="2:5" ht="57" customHeight="1" x14ac:dyDescent="0.25">
      <c r="B20" s="61" t="s">
        <v>13</v>
      </c>
      <c r="C20" s="62"/>
      <c r="D20" s="62"/>
      <c r="E20" s="62"/>
    </row>
    <row r="21" spans="2:5" x14ac:dyDescent="0.25">
      <c r="B21" s="6" t="s">
        <v>14</v>
      </c>
    </row>
    <row r="22" spans="2:5" ht="102" customHeight="1" x14ac:dyDescent="0.25">
      <c r="B22" s="61" t="s">
        <v>395</v>
      </c>
      <c r="C22" s="62"/>
      <c r="D22" s="62"/>
      <c r="E22" s="62"/>
    </row>
    <row r="23" spans="2:5" ht="32.25" customHeight="1" x14ac:dyDescent="0.25">
      <c r="B23" s="52" t="s">
        <v>15</v>
      </c>
    </row>
    <row r="24" spans="2:5" ht="66.75" customHeight="1" x14ac:dyDescent="0.25">
      <c r="B24" s="61" t="s">
        <v>16</v>
      </c>
      <c r="C24" s="62"/>
      <c r="D24" s="62"/>
      <c r="E24" s="62"/>
    </row>
    <row r="25" spans="2:5" x14ac:dyDescent="0.25">
      <c r="B25" s="6" t="s">
        <v>17</v>
      </c>
    </row>
    <row r="26" spans="2:5" ht="39" customHeight="1" x14ac:dyDescent="0.25">
      <c r="B26" s="61" t="s">
        <v>18</v>
      </c>
      <c r="C26" s="62"/>
      <c r="D26" s="62"/>
      <c r="E26" s="62"/>
    </row>
    <row r="27" spans="2:5" x14ac:dyDescent="0.25">
      <c r="B27" s="6" t="s">
        <v>19</v>
      </c>
    </row>
    <row r="28" spans="2:5" ht="86.25" customHeight="1" x14ac:dyDescent="0.25">
      <c r="B28" s="61" t="s">
        <v>396</v>
      </c>
      <c r="C28" s="62"/>
      <c r="D28" s="62"/>
      <c r="E28" s="62"/>
    </row>
    <row r="29" spans="2:5" x14ac:dyDescent="0.25">
      <c r="B29" s="6" t="s">
        <v>20</v>
      </c>
    </row>
    <row r="30" spans="2:5" ht="36" customHeight="1" x14ac:dyDescent="0.25">
      <c r="B30" s="61" t="s">
        <v>21</v>
      </c>
      <c r="C30" s="62"/>
      <c r="D30" s="62"/>
      <c r="E30" s="62"/>
    </row>
    <row r="31" spans="2:5" x14ac:dyDescent="0.25">
      <c r="B31" s="6" t="s">
        <v>22</v>
      </c>
    </row>
    <row r="32" spans="2:5" ht="36" customHeight="1" x14ac:dyDescent="0.25">
      <c r="B32" s="61" t="s">
        <v>23</v>
      </c>
      <c r="C32" s="62"/>
      <c r="D32" s="62"/>
      <c r="E32" s="62"/>
    </row>
    <row r="33" spans="2:5" x14ac:dyDescent="0.25">
      <c r="B33" s="6" t="s">
        <v>24</v>
      </c>
    </row>
    <row r="34" spans="2:5" ht="53.25" customHeight="1" x14ac:dyDescent="0.25">
      <c r="B34" s="61" t="s">
        <v>25</v>
      </c>
      <c r="C34" s="62"/>
      <c r="D34" s="62"/>
      <c r="E34" s="62"/>
    </row>
    <row r="35" spans="2:5" x14ac:dyDescent="0.25">
      <c r="B35" s="6" t="s">
        <v>26</v>
      </c>
    </row>
    <row r="36" spans="2:5" ht="36" customHeight="1" x14ac:dyDescent="0.25">
      <c r="B36" s="61" t="s">
        <v>27</v>
      </c>
      <c r="C36" s="62"/>
      <c r="D36" s="62"/>
      <c r="E36" s="62"/>
    </row>
    <row r="38" spans="2:5" x14ac:dyDescent="0.25">
      <c r="B38" s="68" t="s">
        <v>28</v>
      </c>
      <c r="C38" s="62"/>
      <c r="D38" s="62"/>
      <c r="E38" s="62"/>
    </row>
    <row r="39" spans="2:5" x14ac:dyDescent="0.25">
      <c r="B39" s="70" t="s">
        <v>29</v>
      </c>
      <c r="C39" s="64"/>
    </row>
    <row r="40" spans="2:5" x14ac:dyDescent="0.25">
      <c r="B40" s="67" t="s">
        <v>30</v>
      </c>
      <c r="C40" s="64"/>
    </row>
    <row r="41" spans="2:5" x14ac:dyDescent="0.25">
      <c r="B41" s="63" t="s">
        <v>31</v>
      </c>
      <c r="C41" s="64"/>
    </row>
    <row r="42" spans="2:5" x14ac:dyDescent="0.25">
      <c r="B42" s="65" t="s">
        <v>32</v>
      </c>
      <c r="C42" s="64"/>
    </row>
    <row r="43" spans="2:5" x14ac:dyDescent="0.25">
      <c r="B43" s="69" t="s">
        <v>33</v>
      </c>
      <c r="C43" s="64"/>
    </row>
    <row r="45" spans="2:5" ht="15.75" customHeight="1" x14ac:dyDescent="0.25">
      <c r="B45" s="2" t="s">
        <v>34</v>
      </c>
    </row>
    <row r="46" spans="2:5" ht="60.75" customHeight="1" x14ac:dyDescent="0.25">
      <c r="B46" s="61" t="s">
        <v>35</v>
      </c>
      <c r="C46" s="62"/>
      <c r="D46" s="62"/>
      <c r="E46" s="62"/>
    </row>
    <row r="47" spans="2:5" x14ac:dyDescent="0.25">
      <c r="B47" s="39" t="s">
        <v>36</v>
      </c>
      <c r="C47" s="39" t="s">
        <v>37</v>
      </c>
      <c r="D47" s="39" t="s">
        <v>38</v>
      </c>
      <c r="E47" s="39" t="s">
        <v>39</v>
      </c>
    </row>
    <row r="48" spans="2:5" x14ac:dyDescent="0.25">
      <c r="B48" s="8" t="s">
        <v>40</v>
      </c>
      <c r="C48" s="8" t="s">
        <v>41</v>
      </c>
      <c r="D48" s="8" t="s">
        <v>42</v>
      </c>
      <c r="E48" s="8" t="s">
        <v>43</v>
      </c>
    </row>
    <row r="49" spans="2:5" x14ac:dyDescent="0.25">
      <c r="B49" s="8" t="s">
        <v>44</v>
      </c>
      <c r="C49" s="8" t="s">
        <v>41</v>
      </c>
      <c r="D49" s="8" t="s">
        <v>45</v>
      </c>
      <c r="E49" s="8" t="s">
        <v>46</v>
      </c>
    </row>
    <row r="50" spans="2:5" x14ac:dyDescent="0.25">
      <c r="B50" s="8" t="s">
        <v>47</v>
      </c>
      <c r="C50" s="8" t="s">
        <v>48</v>
      </c>
      <c r="D50" s="8" t="s">
        <v>49</v>
      </c>
      <c r="E50" s="8" t="s">
        <v>50</v>
      </c>
    </row>
    <row r="51" spans="2:5" x14ac:dyDescent="0.25">
      <c r="B51" s="8" t="s">
        <v>51</v>
      </c>
      <c r="C51" s="8" t="s">
        <v>48</v>
      </c>
      <c r="D51" s="8" t="s">
        <v>49</v>
      </c>
      <c r="E51" s="8" t="s">
        <v>52</v>
      </c>
    </row>
    <row r="52" spans="2:5" x14ac:dyDescent="0.25">
      <c r="B52" s="8" t="s">
        <v>53</v>
      </c>
      <c r="C52" s="8" t="s">
        <v>41</v>
      </c>
      <c r="D52" s="8" t="s">
        <v>54</v>
      </c>
      <c r="E52" s="8" t="s">
        <v>55</v>
      </c>
    </row>
    <row r="53" spans="2:5" x14ac:dyDescent="0.25">
      <c r="B53" s="8" t="s">
        <v>56</v>
      </c>
      <c r="C53" s="8" t="s">
        <v>41</v>
      </c>
      <c r="D53" s="8" t="s">
        <v>54</v>
      </c>
      <c r="E53" s="8" t="s">
        <v>57</v>
      </c>
    </row>
    <row r="54" spans="2:5" x14ac:dyDescent="0.25">
      <c r="B54" s="8" t="s">
        <v>58</v>
      </c>
      <c r="C54" s="8" t="s">
        <v>48</v>
      </c>
      <c r="D54" s="8" t="s">
        <v>59</v>
      </c>
      <c r="E54" s="8" t="s">
        <v>60</v>
      </c>
    </row>
    <row r="56" spans="2:5" ht="15.75" customHeight="1" x14ac:dyDescent="0.25">
      <c r="B56" s="2" t="s">
        <v>61</v>
      </c>
    </row>
    <row r="57" spans="2:5" x14ac:dyDescent="0.25">
      <c r="B57" s="38" t="s">
        <v>62</v>
      </c>
      <c r="C57" s="61" t="s">
        <v>63</v>
      </c>
      <c r="D57" s="62"/>
      <c r="E57" s="62"/>
    </row>
    <row r="58" spans="2:5" x14ac:dyDescent="0.25">
      <c r="B58" s="38" t="s">
        <v>64</v>
      </c>
      <c r="C58" s="61" t="s">
        <v>65</v>
      </c>
      <c r="D58" s="62"/>
      <c r="E58" s="62"/>
    </row>
    <row r="59" spans="2:5" x14ac:dyDescent="0.25">
      <c r="B59" s="38" t="s">
        <v>66</v>
      </c>
      <c r="C59" s="61" t="s">
        <v>67</v>
      </c>
      <c r="D59" s="62"/>
      <c r="E59" s="62"/>
    </row>
    <row r="60" spans="2:5" x14ac:dyDescent="0.25">
      <c r="B60" s="38" t="s">
        <v>68</v>
      </c>
      <c r="C60" s="61" t="s">
        <v>69</v>
      </c>
      <c r="D60" s="62"/>
      <c r="E60" s="62"/>
    </row>
    <row r="61" spans="2:5" x14ac:dyDescent="0.25">
      <c r="B61" s="38" t="s">
        <v>70</v>
      </c>
      <c r="C61" s="61" t="s">
        <v>71</v>
      </c>
      <c r="D61" s="62"/>
      <c r="E61" s="62"/>
    </row>
    <row r="62" spans="2:5" x14ac:dyDescent="0.25">
      <c r="B62" s="38" t="s">
        <v>72</v>
      </c>
      <c r="C62" s="61" t="s">
        <v>73</v>
      </c>
      <c r="D62" s="62"/>
      <c r="E62" s="62"/>
    </row>
    <row r="63" spans="2:5" x14ac:dyDescent="0.25">
      <c r="B63" s="38" t="s">
        <v>47</v>
      </c>
      <c r="C63" s="61" t="s">
        <v>74</v>
      </c>
      <c r="D63" s="62"/>
      <c r="E63" s="62"/>
    </row>
    <row r="64" spans="2:5" x14ac:dyDescent="0.25">
      <c r="B64" s="38" t="s">
        <v>75</v>
      </c>
      <c r="C64" s="61" t="s">
        <v>76</v>
      </c>
      <c r="D64" s="62"/>
      <c r="E64" s="62"/>
    </row>
    <row r="65" spans="2:5" x14ac:dyDescent="0.25">
      <c r="B65" s="38" t="s">
        <v>77</v>
      </c>
      <c r="C65" s="61" t="s">
        <v>78</v>
      </c>
      <c r="D65" s="62"/>
      <c r="E65" s="62"/>
    </row>
    <row r="66" spans="2:5" x14ac:dyDescent="0.25">
      <c r="B66" s="38" t="s">
        <v>51</v>
      </c>
      <c r="C66" s="66" t="s">
        <v>79</v>
      </c>
      <c r="D66" s="62"/>
      <c r="E66" s="62"/>
    </row>
    <row r="67" spans="2:5" x14ac:dyDescent="0.25">
      <c r="B67" s="38" t="s">
        <v>80</v>
      </c>
      <c r="C67" s="61" t="s">
        <v>81</v>
      </c>
      <c r="D67" s="62"/>
      <c r="E67" s="62"/>
    </row>
    <row r="68" spans="2:5" x14ac:dyDescent="0.25">
      <c r="B68" s="38" t="s">
        <v>59</v>
      </c>
      <c r="C68" s="61" t="s">
        <v>82</v>
      </c>
      <c r="D68" s="62"/>
      <c r="E68" s="62"/>
    </row>
    <row r="69" spans="2:5" x14ac:dyDescent="0.25">
      <c r="B69" s="38" t="s">
        <v>83</v>
      </c>
      <c r="C69" s="61" t="s">
        <v>84</v>
      </c>
      <c r="D69" s="62"/>
      <c r="E69" s="62"/>
    </row>
    <row r="70" spans="2:5" x14ac:dyDescent="0.25">
      <c r="B70" s="38" t="s">
        <v>85</v>
      </c>
      <c r="C70" s="61" t="s">
        <v>86</v>
      </c>
      <c r="D70" s="62"/>
      <c r="E70" s="62"/>
    </row>
    <row r="72" spans="2:5" x14ac:dyDescent="0.25">
      <c r="B72" s="40" t="s">
        <v>386</v>
      </c>
    </row>
  </sheetData>
  <mergeCells count="37">
    <mergeCell ref="B6:E6"/>
    <mergeCell ref="B30:E30"/>
    <mergeCell ref="B24:E24"/>
    <mergeCell ref="B20:E20"/>
    <mergeCell ref="C59:E59"/>
    <mergeCell ref="B36:E36"/>
    <mergeCell ref="B43:C43"/>
    <mergeCell ref="B32:E32"/>
    <mergeCell ref="B39:C39"/>
    <mergeCell ref="B7:E7"/>
    <mergeCell ref="B22:E22"/>
    <mergeCell ref="B12:E12"/>
    <mergeCell ref="B11:E11"/>
    <mergeCell ref="B14:E14"/>
    <mergeCell ref="B8:E8"/>
    <mergeCell ref="B13:E13"/>
    <mergeCell ref="B26:E26"/>
    <mergeCell ref="C61:E61"/>
    <mergeCell ref="B42:C42"/>
    <mergeCell ref="C70:E70"/>
    <mergeCell ref="B46:E46"/>
    <mergeCell ref="C67:E67"/>
    <mergeCell ref="C66:E66"/>
    <mergeCell ref="C57:E57"/>
    <mergeCell ref="C69:E69"/>
    <mergeCell ref="B40:C40"/>
    <mergeCell ref="C68:E68"/>
    <mergeCell ref="C62:E62"/>
    <mergeCell ref="C58:E58"/>
    <mergeCell ref="C63:E63"/>
    <mergeCell ref="B38:E38"/>
    <mergeCell ref="C64:E64"/>
    <mergeCell ref="B34:E34"/>
    <mergeCell ref="B41:C41"/>
    <mergeCell ref="B28:E28"/>
    <mergeCell ref="C65:E65"/>
    <mergeCell ref="C60:E60"/>
  </mergeCells>
  <pageMargins left="0.75" right="0.75" top="1" bottom="1" header="0.5" footer="0.5"/>
  <pageSetup paperSize="9" orientation="portrait"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8"/>
  <sheetViews>
    <sheetView zoomScale="85" zoomScaleNormal="85" workbookViewId="0"/>
  </sheetViews>
  <sheetFormatPr defaultRowHeight="15" x14ac:dyDescent="0.25"/>
  <cols>
    <col min="1" max="1" width="46" customWidth="1"/>
    <col min="2" max="2" width="30" customWidth="1"/>
    <col min="3" max="3" width="40" customWidth="1"/>
  </cols>
  <sheetData>
    <row r="1" spans="1:3" ht="18.75" customHeight="1" x14ac:dyDescent="0.3">
      <c r="A1" s="1" t="s">
        <v>87</v>
      </c>
    </row>
    <row r="3" spans="1:3" x14ac:dyDescent="0.25">
      <c r="A3" s="9" t="s">
        <v>88</v>
      </c>
      <c r="B3" s="5"/>
      <c r="C3" s="5"/>
    </row>
    <row r="4" spans="1:3" x14ac:dyDescent="0.25">
      <c r="A4" s="6" t="s">
        <v>89</v>
      </c>
      <c r="B4" s="10"/>
    </row>
    <row r="5" spans="1:3" x14ac:dyDescent="0.25">
      <c r="A5" s="6" t="s">
        <v>90</v>
      </c>
      <c r="B5" s="10"/>
    </row>
    <row r="6" spans="1:3" x14ac:dyDescent="0.25">
      <c r="A6" s="6" t="s">
        <v>91</v>
      </c>
      <c r="B6" s="10"/>
    </row>
    <row r="7" spans="1:3" x14ac:dyDescent="0.25">
      <c r="A7" s="6" t="s">
        <v>92</v>
      </c>
      <c r="B7" s="10"/>
    </row>
    <row r="8" spans="1:3" x14ac:dyDescent="0.25">
      <c r="A8" s="6" t="s">
        <v>93</v>
      </c>
      <c r="B8" s="10"/>
    </row>
    <row r="9" spans="1:3" x14ac:dyDescent="0.25">
      <c r="A9" s="6" t="s">
        <v>94</v>
      </c>
      <c r="B9" s="10"/>
    </row>
    <row r="10" spans="1:3" x14ac:dyDescent="0.25">
      <c r="A10" s="6" t="s">
        <v>95</v>
      </c>
      <c r="B10" s="36"/>
    </row>
    <row r="11" spans="1:3" x14ac:dyDescent="0.25">
      <c r="A11" s="6" t="s">
        <v>96</v>
      </c>
      <c r="B11" s="35"/>
    </row>
    <row r="12" spans="1:3" x14ac:dyDescent="0.25">
      <c r="A12" s="6" t="s">
        <v>97</v>
      </c>
      <c r="B12" s="35"/>
    </row>
    <row r="13" spans="1:3" x14ac:dyDescent="0.25">
      <c r="A13" s="6" t="s">
        <v>98</v>
      </c>
      <c r="B13" s="35"/>
    </row>
    <row r="14" spans="1:3" x14ac:dyDescent="0.25">
      <c r="A14" s="6"/>
    </row>
    <row r="15" spans="1:3" x14ac:dyDescent="0.25">
      <c r="A15" s="9" t="s">
        <v>99</v>
      </c>
      <c r="B15" s="5"/>
      <c r="C15" s="5"/>
    </row>
    <row r="16" spans="1:3" x14ac:dyDescent="0.25">
      <c r="A16" s="6" t="s">
        <v>100</v>
      </c>
      <c r="B16" s="41">
        <v>2026</v>
      </c>
      <c r="C16" t="s">
        <v>101</v>
      </c>
    </row>
    <row r="17" spans="1:3" x14ac:dyDescent="0.25">
      <c r="A17" s="6" t="s">
        <v>102</v>
      </c>
      <c r="B17" s="34">
        <v>0.02</v>
      </c>
      <c r="C17" t="s">
        <v>101</v>
      </c>
    </row>
    <row r="18" spans="1:3" x14ac:dyDescent="0.25">
      <c r="A18" s="6" t="s">
        <v>59</v>
      </c>
      <c r="B18" s="34">
        <v>0.12</v>
      </c>
      <c r="C18" t="s">
        <v>101</v>
      </c>
    </row>
    <row r="19" spans="1:3" x14ac:dyDescent="0.25">
      <c r="A19" s="6" t="s">
        <v>103</v>
      </c>
      <c r="B19" s="27">
        <v>0.25</v>
      </c>
    </row>
    <row r="20" spans="1:3" x14ac:dyDescent="0.25">
      <c r="A20" s="6" t="s">
        <v>104</v>
      </c>
      <c r="B20" s="12"/>
    </row>
    <row r="21" spans="1:3" x14ac:dyDescent="0.25">
      <c r="A21" s="6" t="s">
        <v>105</v>
      </c>
      <c r="B21" s="35"/>
      <c r="C21" t="s">
        <v>106</v>
      </c>
    </row>
    <row r="22" spans="1:3" x14ac:dyDescent="0.25">
      <c r="A22" s="6" t="s">
        <v>107</v>
      </c>
      <c r="B22" s="35"/>
      <c r="C22" t="s">
        <v>108</v>
      </c>
    </row>
    <row r="23" spans="1:3" x14ac:dyDescent="0.25">
      <c r="A23" s="6"/>
    </row>
    <row r="24" spans="1:3" x14ac:dyDescent="0.25">
      <c r="A24" s="9" t="s">
        <v>109</v>
      </c>
      <c r="B24" s="5"/>
      <c r="C24" s="5"/>
    </row>
    <row r="25" spans="1:3" x14ac:dyDescent="0.25">
      <c r="A25" s="6" t="s">
        <v>110</v>
      </c>
      <c r="B25" s="31">
        <v>0.15</v>
      </c>
    </row>
    <row r="26" spans="1:3" x14ac:dyDescent="0.25">
      <c r="A26" s="6" t="s">
        <v>111</v>
      </c>
      <c r="B26" s="31">
        <v>0.6</v>
      </c>
    </row>
    <row r="27" spans="1:3" x14ac:dyDescent="0.25">
      <c r="A27" s="6" t="s">
        <v>112</v>
      </c>
      <c r="B27" s="31">
        <v>0.09</v>
      </c>
    </row>
    <row r="28" spans="1:3" x14ac:dyDescent="0.25">
      <c r="A28" s="6" t="s">
        <v>113</v>
      </c>
      <c r="B28" s="32">
        <f>$B$26*$B$27*(1-$B$19)+(1-$B$26)*$B$25</f>
        <v>0.10050000000000001</v>
      </c>
    </row>
  </sheetData>
  <dataValidations count="3">
    <dataValidation type="list" allowBlank="1" sqref="B8" xr:uid="{00000000-0002-0000-0100-000000000000}">
      <formula1>"Pre-FEED,Early FEED,Late FEED,FID-ready (subject to revenue certainty)"</formula1>
    </dataValidation>
    <dataValidation type="list" allowBlank="1" sqref="B9" xr:uid="{00000000-0002-0000-0100-000001000000}">
      <formula1>"RCM AR1 (provisional),RCM AR2 (provisional),Private offtake with obligated supplier,Merchant / no revenue certainty"</formula1>
    </dataValidation>
    <dataValidation type="list" allowBlank="1" showInputMessage="1" showErrorMessage="1" sqref="B6" xr:uid="{00000000-0002-0000-0100-000002000000}">
      <formula1>"Demonstration, FOAK commercial"</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AI51"/>
  <sheetViews>
    <sheetView zoomScale="85" zoomScaleNormal="85" workbookViewId="0">
      <pane xSplit="1" ySplit="4" topLeftCell="B5" activePane="bottomRight" state="frozen"/>
      <selection pane="topRight"/>
      <selection pane="bottomLeft"/>
      <selection pane="bottomRight" activeCell="A2" sqref="A2:I2"/>
    </sheetView>
  </sheetViews>
  <sheetFormatPr defaultRowHeight="15" x14ac:dyDescent="0.25"/>
  <cols>
    <col min="1" max="1" width="46.140625" customWidth="1"/>
    <col min="2" max="2" width="25.140625" customWidth="1"/>
    <col min="3" max="3" width="19.42578125" customWidth="1"/>
    <col min="4" max="4" width="19" customWidth="1"/>
    <col min="5" max="5" width="15" customWidth="1"/>
    <col min="6" max="6" width="14.85546875" customWidth="1"/>
    <col min="7" max="7" width="14.7109375" customWidth="1"/>
    <col min="8" max="8" width="17.28515625" customWidth="1"/>
    <col min="9" max="9" width="15.85546875" customWidth="1"/>
    <col min="10" max="10" width="14.85546875" customWidth="1"/>
    <col min="11" max="35" width="24" customWidth="1"/>
  </cols>
  <sheetData>
    <row r="1" spans="1:9" ht="18.75" customHeight="1" x14ac:dyDescent="0.3">
      <c r="A1" s="1" t="s">
        <v>385</v>
      </c>
    </row>
    <row r="2" spans="1:9" ht="45" customHeight="1" x14ac:dyDescent="0.25">
      <c r="A2" s="61" t="s">
        <v>389</v>
      </c>
      <c r="B2" s="62"/>
      <c r="C2" s="62"/>
      <c r="D2" s="62"/>
      <c r="E2" s="62"/>
      <c r="F2" s="62"/>
      <c r="G2" s="62"/>
      <c r="H2" s="62"/>
      <c r="I2" s="62"/>
    </row>
    <row r="4" spans="1:9" ht="30" customHeight="1" x14ac:dyDescent="0.25">
      <c r="A4" s="39" t="s">
        <v>114</v>
      </c>
      <c r="B4" s="7" t="s">
        <v>388</v>
      </c>
      <c r="C4" s="7" t="s">
        <v>115</v>
      </c>
      <c r="D4" s="7" t="s">
        <v>116</v>
      </c>
      <c r="E4" s="7" t="s">
        <v>117</v>
      </c>
      <c r="F4" s="7" t="s">
        <v>382</v>
      </c>
      <c r="G4" s="7" t="s">
        <v>387</v>
      </c>
      <c r="H4" s="7" t="s">
        <v>118</v>
      </c>
      <c r="I4" s="7" t="s">
        <v>119</v>
      </c>
    </row>
    <row r="5" spans="1:9" x14ac:dyDescent="0.25">
      <c r="A5" s="6" t="s">
        <v>120</v>
      </c>
      <c r="B5" s="22"/>
      <c r="H5" s="10"/>
      <c r="I5" s="10"/>
    </row>
    <row r="6" spans="1:9" x14ac:dyDescent="0.25">
      <c r="A6" s="6" t="s">
        <v>121</v>
      </c>
      <c r="B6" s="22"/>
      <c r="H6" s="10"/>
      <c r="I6" s="10"/>
    </row>
    <row r="7" spans="1:9" x14ac:dyDescent="0.25">
      <c r="A7" s="6" t="s">
        <v>122</v>
      </c>
      <c r="B7" s="22"/>
      <c r="C7" s="33"/>
      <c r="D7" s="22"/>
      <c r="E7" s="22"/>
      <c r="F7" s="42"/>
      <c r="G7" s="22"/>
      <c r="H7" s="10"/>
      <c r="I7" s="10"/>
    </row>
    <row r="8" spans="1:9" x14ac:dyDescent="0.25">
      <c r="A8" s="6" t="s">
        <v>123</v>
      </c>
      <c r="B8" s="22"/>
      <c r="C8" s="33"/>
      <c r="D8" s="22"/>
      <c r="E8" s="22"/>
      <c r="F8" s="42"/>
      <c r="G8" s="22"/>
      <c r="H8" s="10"/>
      <c r="I8" s="10"/>
    </row>
    <row r="9" spans="1:9" x14ac:dyDescent="0.25">
      <c r="A9" s="6" t="s">
        <v>124</v>
      </c>
      <c r="B9" s="22"/>
      <c r="C9" s="33"/>
      <c r="D9" s="22"/>
      <c r="E9" s="22"/>
      <c r="F9" s="42"/>
      <c r="G9" s="22"/>
      <c r="H9" s="10"/>
      <c r="I9" s="10"/>
    </row>
    <row r="10" spans="1:9" x14ac:dyDescent="0.25">
      <c r="A10" s="6" t="s">
        <v>125</v>
      </c>
      <c r="B10" s="22"/>
      <c r="G10" s="22"/>
      <c r="H10" s="10"/>
      <c r="I10" s="10"/>
    </row>
    <row r="11" spans="1:9" x14ac:dyDescent="0.25">
      <c r="A11" s="6" t="s">
        <v>126</v>
      </c>
      <c r="B11" s="22"/>
      <c r="G11" s="22"/>
      <c r="H11" s="10"/>
      <c r="I11" s="10"/>
    </row>
    <row r="12" spans="1:9" x14ac:dyDescent="0.25">
      <c r="A12" s="6" t="s">
        <v>390</v>
      </c>
      <c r="B12" s="21">
        <f>SUM(B5:B11)</f>
        <v>0</v>
      </c>
      <c r="G12" s="21"/>
    </row>
    <row r="13" spans="1:9" x14ac:dyDescent="0.25">
      <c r="A13" s="6" t="s">
        <v>127</v>
      </c>
      <c r="B13" s="23">
        <f>SUM('Cash flow - FOAK'!F115:AI115)+SUM(G7:G11)</f>
        <v>0</v>
      </c>
    </row>
    <row r="14" spans="1:9" x14ac:dyDescent="0.25">
      <c r="A14" s="6" t="s">
        <v>297</v>
      </c>
      <c r="B14" s="23">
        <f>B12-B13</f>
        <v>0</v>
      </c>
      <c r="C14" s="13" t="str">
        <f>IF(ABS(B14)&lt;1,"OK","CHECK")</f>
        <v>OK</v>
      </c>
    </row>
    <row r="16" spans="1:9" x14ac:dyDescent="0.25">
      <c r="A16" s="9" t="s">
        <v>128</v>
      </c>
    </row>
    <row r="17" spans="1:35" x14ac:dyDescent="0.25">
      <c r="A17" s="6" t="s">
        <v>129</v>
      </c>
      <c r="F17">
        <v>1</v>
      </c>
      <c r="G17">
        <v>2</v>
      </c>
      <c r="H17">
        <v>3</v>
      </c>
      <c r="I17">
        <v>4</v>
      </c>
      <c r="J17">
        <v>5</v>
      </c>
      <c r="K17">
        <v>6</v>
      </c>
      <c r="L17">
        <v>7</v>
      </c>
      <c r="M17">
        <v>8</v>
      </c>
      <c r="N17">
        <v>9</v>
      </c>
      <c r="O17">
        <v>10</v>
      </c>
      <c r="P17">
        <v>11</v>
      </c>
      <c r="Q17">
        <v>12</v>
      </c>
      <c r="R17">
        <v>13</v>
      </c>
      <c r="S17">
        <v>14</v>
      </c>
      <c r="T17">
        <v>15</v>
      </c>
      <c r="U17">
        <v>16</v>
      </c>
      <c r="V17">
        <v>17</v>
      </c>
      <c r="W17">
        <v>18</v>
      </c>
      <c r="X17">
        <v>19</v>
      </c>
      <c r="Y17">
        <v>20</v>
      </c>
      <c r="Z17">
        <v>21</v>
      </c>
      <c r="AA17">
        <v>22</v>
      </c>
      <c r="AB17">
        <v>23</v>
      </c>
      <c r="AC17">
        <v>24</v>
      </c>
      <c r="AD17">
        <v>25</v>
      </c>
      <c r="AE17">
        <v>26</v>
      </c>
      <c r="AF17">
        <v>27</v>
      </c>
      <c r="AG17">
        <v>28</v>
      </c>
      <c r="AH17">
        <v>29</v>
      </c>
      <c r="AI17">
        <v>30</v>
      </c>
    </row>
    <row r="18" spans="1:35" s="21" customFormat="1" x14ac:dyDescent="0.25">
      <c r="A18" s="6" t="s">
        <v>130</v>
      </c>
      <c r="F18" s="21">
        <f>'Inputs &amp; Assumptions'!$B$16+(F17-1)</f>
        <v>2026</v>
      </c>
      <c r="G18" s="21">
        <f>'Inputs &amp; Assumptions'!$B$16+(G17-1)</f>
        <v>2027</v>
      </c>
      <c r="H18" s="21">
        <f>'Inputs &amp; Assumptions'!$B$16+(H17-1)</f>
        <v>2028</v>
      </c>
      <c r="I18" s="21">
        <f>'Inputs &amp; Assumptions'!$B$16+(I17-1)</f>
        <v>2029</v>
      </c>
      <c r="J18" s="21">
        <f>'Inputs &amp; Assumptions'!$B$16+(J17-1)</f>
        <v>2030</v>
      </c>
      <c r="K18" s="21">
        <f>'Inputs &amp; Assumptions'!$B$16+(K17-1)</f>
        <v>2031</v>
      </c>
      <c r="L18" s="21">
        <f>'Inputs &amp; Assumptions'!$B$16+(L17-1)</f>
        <v>2032</v>
      </c>
      <c r="M18" s="21">
        <f>'Inputs &amp; Assumptions'!$B$16+(M17-1)</f>
        <v>2033</v>
      </c>
      <c r="N18" s="21">
        <f>'Inputs &amp; Assumptions'!$B$16+(N17-1)</f>
        <v>2034</v>
      </c>
      <c r="O18" s="21">
        <f>'Inputs &amp; Assumptions'!$B$16+(O17-1)</f>
        <v>2035</v>
      </c>
      <c r="P18" s="21">
        <f>'Inputs &amp; Assumptions'!$B$16+(P17-1)</f>
        <v>2036</v>
      </c>
      <c r="Q18" s="21">
        <f>'Inputs &amp; Assumptions'!$B$16+(Q17-1)</f>
        <v>2037</v>
      </c>
      <c r="R18" s="21">
        <f>'Inputs &amp; Assumptions'!$B$16+(R17-1)</f>
        <v>2038</v>
      </c>
      <c r="S18" s="21">
        <f>'Inputs &amp; Assumptions'!$B$16+(S17-1)</f>
        <v>2039</v>
      </c>
      <c r="T18" s="21">
        <f>'Inputs &amp; Assumptions'!$B$16+(T17-1)</f>
        <v>2040</v>
      </c>
      <c r="U18" s="21">
        <f>'Inputs &amp; Assumptions'!$B$16+(U17-1)</f>
        <v>2041</v>
      </c>
      <c r="V18" s="21">
        <f>'Inputs &amp; Assumptions'!$B$16+(V17-1)</f>
        <v>2042</v>
      </c>
      <c r="W18" s="21">
        <f>'Inputs &amp; Assumptions'!$B$16+(W17-1)</f>
        <v>2043</v>
      </c>
      <c r="X18" s="21">
        <f>'Inputs &amp; Assumptions'!$B$16+(X17-1)</f>
        <v>2044</v>
      </c>
      <c r="Y18" s="21">
        <f>'Inputs &amp; Assumptions'!$B$16+(Y17-1)</f>
        <v>2045</v>
      </c>
      <c r="Z18" s="21">
        <f>'Inputs &amp; Assumptions'!$B$16+(Z17-1)</f>
        <v>2046</v>
      </c>
      <c r="AA18" s="21">
        <f>'Inputs &amp; Assumptions'!$B$16+(AA17-1)</f>
        <v>2047</v>
      </c>
      <c r="AB18" s="21">
        <f>'Inputs &amp; Assumptions'!$B$16+(AB17-1)</f>
        <v>2048</v>
      </c>
      <c r="AC18" s="21">
        <f>'Inputs &amp; Assumptions'!$B$16+(AC17-1)</f>
        <v>2049</v>
      </c>
      <c r="AD18" s="21">
        <f>'Inputs &amp; Assumptions'!$B$16+(AD17-1)</f>
        <v>2050</v>
      </c>
      <c r="AE18" s="21">
        <f>'Inputs &amp; Assumptions'!$B$16+(AE17-1)</f>
        <v>2051</v>
      </c>
      <c r="AF18" s="21">
        <f>'Inputs &amp; Assumptions'!$B$16+(AF17-1)</f>
        <v>2052</v>
      </c>
      <c r="AG18" s="21">
        <f>'Inputs &amp; Assumptions'!$B$16+(AG17-1)</f>
        <v>2053</v>
      </c>
      <c r="AH18" s="21">
        <f>'Inputs &amp; Assumptions'!$B$16+(AH17-1)</f>
        <v>2054</v>
      </c>
      <c r="AI18" s="21">
        <f>'Inputs &amp; Assumptions'!$B$16+(AI17-1)</f>
        <v>2055</v>
      </c>
    </row>
    <row r="19" spans="1:35" s="21" customFormat="1" x14ac:dyDescent="0.25">
      <c r="A19" s="6"/>
    </row>
    <row r="20" spans="1:35" x14ac:dyDescent="0.25">
      <c r="A20" s="6" t="s">
        <v>131</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row>
    <row r="21" spans="1:35" x14ac:dyDescent="0.25">
      <c r="A21" t="s">
        <v>132</v>
      </c>
      <c r="F21">
        <v>0</v>
      </c>
      <c r="G21">
        <f t="shared" ref="G21:AI21" si="0">F24</f>
        <v>0</v>
      </c>
      <c r="H21">
        <f t="shared" si="0"/>
        <v>0</v>
      </c>
      <c r="I21">
        <f t="shared" si="0"/>
        <v>0</v>
      </c>
      <c r="J21">
        <f t="shared" si="0"/>
        <v>0</v>
      </c>
      <c r="K21">
        <f t="shared" si="0"/>
        <v>0</v>
      </c>
      <c r="L21">
        <f t="shared" si="0"/>
        <v>0</v>
      </c>
      <c r="M21">
        <f t="shared" si="0"/>
        <v>0</v>
      </c>
      <c r="N21">
        <f t="shared" si="0"/>
        <v>0</v>
      </c>
      <c r="O21">
        <f t="shared" si="0"/>
        <v>0</v>
      </c>
      <c r="P21">
        <f t="shared" si="0"/>
        <v>0</v>
      </c>
      <c r="Q21">
        <f t="shared" si="0"/>
        <v>0</v>
      </c>
      <c r="R21">
        <f t="shared" si="0"/>
        <v>0</v>
      </c>
      <c r="S21">
        <f t="shared" si="0"/>
        <v>0</v>
      </c>
      <c r="T21">
        <f t="shared" si="0"/>
        <v>0</v>
      </c>
      <c r="U21">
        <f t="shared" si="0"/>
        <v>0</v>
      </c>
      <c r="V21">
        <f t="shared" si="0"/>
        <v>0</v>
      </c>
      <c r="W21">
        <f t="shared" si="0"/>
        <v>0</v>
      </c>
      <c r="X21">
        <f t="shared" si="0"/>
        <v>0</v>
      </c>
      <c r="Y21">
        <f t="shared" si="0"/>
        <v>0</v>
      </c>
      <c r="Z21">
        <f t="shared" si="0"/>
        <v>0</v>
      </c>
      <c r="AA21">
        <f t="shared" si="0"/>
        <v>0</v>
      </c>
      <c r="AB21">
        <f t="shared" si="0"/>
        <v>0</v>
      </c>
      <c r="AC21">
        <f t="shared" si="0"/>
        <v>0</v>
      </c>
      <c r="AD21">
        <f t="shared" si="0"/>
        <v>0</v>
      </c>
      <c r="AE21">
        <f t="shared" si="0"/>
        <v>0</v>
      </c>
      <c r="AF21">
        <f t="shared" si="0"/>
        <v>0</v>
      </c>
      <c r="AG21">
        <f t="shared" si="0"/>
        <v>0</v>
      </c>
      <c r="AH21">
        <f t="shared" si="0"/>
        <v>0</v>
      </c>
      <c r="AI21">
        <f t="shared" si="0"/>
        <v>0</v>
      </c>
    </row>
    <row r="22" spans="1:35" x14ac:dyDescent="0.25">
      <c r="A22" t="s">
        <v>133</v>
      </c>
      <c r="F22">
        <f>$C$7*F21</f>
        <v>0</v>
      </c>
      <c r="G22">
        <f>$C$7*G21</f>
        <v>0</v>
      </c>
      <c r="H22">
        <f>$C$7*H21</f>
        <v>0</v>
      </c>
      <c r="I22">
        <f>$C$7*I21</f>
        <v>0</v>
      </c>
      <c r="J22">
        <f>$C$7*J21</f>
        <v>0</v>
      </c>
      <c r="K22">
        <f>$C$7*K21</f>
        <v>0</v>
      </c>
      <c r="L22">
        <f>$C$7*L21</f>
        <v>0</v>
      </c>
      <c r="M22">
        <f>$C$7*M21</f>
        <v>0</v>
      </c>
      <c r="N22">
        <f>$C$7*N21</f>
        <v>0</v>
      </c>
      <c r="O22">
        <f>$C$7*O21</f>
        <v>0</v>
      </c>
      <c r="P22">
        <f>$C$7*P21</f>
        <v>0</v>
      </c>
      <c r="Q22">
        <f>$C$7*Q21</f>
        <v>0</v>
      </c>
      <c r="R22">
        <f>$C$7*R21</f>
        <v>0</v>
      </c>
      <c r="S22">
        <f>$C$7*S21</f>
        <v>0</v>
      </c>
      <c r="T22">
        <f>$C$7*T21</f>
        <v>0</v>
      </c>
      <c r="U22">
        <f>$C$7*U21</f>
        <v>0</v>
      </c>
      <c r="V22">
        <f>$C$7*V21</f>
        <v>0</v>
      </c>
      <c r="W22">
        <f>$C$7*W21</f>
        <v>0</v>
      </c>
      <c r="X22">
        <f>$C$7*X21</f>
        <v>0</v>
      </c>
      <c r="Y22">
        <f>$C$7*Y21</f>
        <v>0</v>
      </c>
      <c r="Z22">
        <f>$C$7*Z21</f>
        <v>0</v>
      </c>
      <c r="AA22">
        <f>$C$7*AA21</f>
        <v>0</v>
      </c>
      <c r="AB22">
        <f>$C$7*AB21</f>
        <v>0</v>
      </c>
      <c r="AC22">
        <f>$C$7*AC21</f>
        <v>0</v>
      </c>
      <c r="AD22">
        <f>$C$7*AD21</f>
        <v>0</v>
      </c>
      <c r="AE22">
        <f>$C$7*AE21</f>
        <v>0</v>
      </c>
      <c r="AF22">
        <f>$C$7*AF21</f>
        <v>0</v>
      </c>
      <c r="AG22">
        <f>$C$7*AG21</f>
        <v>0</v>
      </c>
      <c r="AH22">
        <f>$C$7*AH21</f>
        <v>0</v>
      </c>
      <c r="AI22">
        <f>$C$7*AI21</f>
        <v>0</v>
      </c>
    </row>
    <row r="23" spans="1:35" x14ac:dyDescent="0.25">
      <c r="A23" t="s">
        <v>134</v>
      </c>
      <c r="F23">
        <f>IFERROR(IF(AND(F18&gt;=$F$7,F18&lt;$F$7+($D$7-$E$7)),F21/(($F$7+($D$7-$E$7))-F18),0),0)</f>
        <v>0</v>
      </c>
      <c r="G23">
        <f>IFERROR(IF(AND(G18&gt;=$F$7,G18&lt;$F$7+($D$7-$E$7)),G21/(($F$7+($D$7-$E$7))-G18),0),0)</f>
        <v>0</v>
      </c>
      <c r="H23">
        <f>IFERROR(IF(AND(H18&gt;=$F$7,H18&lt;$F$7+($D$7-$E$7)),H21/(($F$7+($D$7-$E$7))-H18),0),0)</f>
        <v>0</v>
      </c>
      <c r="I23">
        <f>IFERROR(IF(AND(I18&gt;=$F$7,I18&lt;$F$7+($D$7-$E$7)),I21/(($F$7+($D$7-$E$7))-I18),0),0)</f>
        <v>0</v>
      </c>
      <c r="J23">
        <f>IFERROR(IF(AND(J18&gt;=$F$7,J18&lt;$F$7+($D$7-$E$7)),J21/(($F$7+($D$7-$E$7))-J18),0),0)</f>
        <v>0</v>
      </c>
      <c r="K23">
        <f>IFERROR(IF(AND(K18&gt;=$F$7,K18&lt;$F$7+($D$7-$E$7)),K21/(($F$7+($D$7-$E$7))-K18),0),0)</f>
        <v>0</v>
      </c>
      <c r="L23">
        <f>IFERROR(IF(AND(L18&gt;=$F$7,L18&lt;$F$7+($D$7-$E$7)),L21/(($F$7+($D$7-$E$7))-L18),0),0)</f>
        <v>0</v>
      </c>
      <c r="M23">
        <f>IFERROR(IF(AND(M18&gt;=$F$7,M18&lt;$F$7+($D$7-$E$7)),M21/(($F$7+($D$7-$E$7))-M18),0),0)</f>
        <v>0</v>
      </c>
      <c r="N23">
        <f>IFERROR(IF(AND(N18&gt;=$F$7,N18&lt;$F$7+($D$7-$E$7)),N21/(($F$7+($D$7-$E$7))-N18),0),0)</f>
        <v>0</v>
      </c>
      <c r="O23">
        <f>IFERROR(IF(AND(O18&gt;=$F$7,O18&lt;$F$7+($D$7-$E$7)),O21/(($F$7+($D$7-$E$7))-O18),0),0)</f>
        <v>0</v>
      </c>
      <c r="P23">
        <f>IFERROR(IF(AND(P18&gt;=$F$7,P18&lt;$F$7+($D$7-$E$7)),P21/(($F$7+($D$7-$E$7))-P18),0),0)</f>
        <v>0</v>
      </c>
      <c r="Q23">
        <f>IFERROR(IF(AND(Q18&gt;=$F$7,Q18&lt;$F$7+($D$7-$E$7)),Q21/(($F$7+($D$7-$E$7))-Q18),0),0)</f>
        <v>0</v>
      </c>
      <c r="R23">
        <f>IFERROR(IF(AND(R18&gt;=$F$7,R18&lt;$F$7+($D$7-$E$7)),R21/(($F$7+($D$7-$E$7))-R18),0),0)</f>
        <v>0</v>
      </c>
      <c r="S23">
        <f>IFERROR(IF(AND(S18&gt;=$F$7,S18&lt;$F$7+($D$7-$E$7)),S21/(($F$7+($D$7-$E$7))-S18),0),0)</f>
        <v>0</v>
      </c>
      <c r="T23">
        <f>IFERROR(IF(AND(T18&gt;=$F$7,T18&lt;$F$7+($D$7-$E$7)),T21/(($F$7+($D$7-$E$7))-T18),0),0)</f>
        <v>0</v>
      </c>
      <c r="U23">
        <f>IFERROR(IF(AND(U18&gt;=$F$7,U18&lt;$F$7+($D$7-$E$7)),U21/(($F$7+($D$7-$E$7))-U18),0),0)</f>
        <v>0</v>
      </c>
      <c r="V23">
        <f>IFERROR(IF(AND(V18&gt;=$F$7,V18&lt;$F$7+($D$7-$E$7)),V21/(($F$7+($D$7-$E$7))-V18),0),0)</f>
        <v>0</v>
      </c>
      <c r="W23">
        <f>IFERROR(IF(AND(W18&gt;=$F$7,W18&lt;$F$7+($D$7-$E$7)),W21/(($F$7+($D$7-$E$7))-W18),0),0)</f>
        <v>0</v>
      </c>
      <c r="X23">
        <f>IFERROR(IF(AND(X18&gt;=$F$7,X18&lt;$F$7+($D$7-$E$7)),X21/(($F$7+($D$7-$E$7))-X18),0),0)</f>
        <v>0</v>
      </c>
      <c r="Y23">
        <f>IFERROR(IF(AND(Y18&gt;=$F$7,Y18&lt;$F$7+($D$7-$E$7)),Y21/(($F$7+($D$7-$E$7))-Y18),0),0)</f>
        <v>0</v>
      </c>
      <c r="Z23">
        <f>IFERROR(IF(AND(Z18&gt;=$F$7,Z18&lt;$F$7+($D$7-$E$7)),Z21/(($F$7+($D$7-$E$7))-Z18),0),0)</f>
        <v>0</v>
      </c>
      <c r="AA23">
        <f>IFERROR(IF(AND(AA18&gt;=$F$7,AA18&lt;$F$7+($D$7-$E$7)),AA21/(($F$7+($D$7-$E$7))-AA18),0),0)</f>
        <v>0</v>
      </c>
      <c r="AB23">
        <f>IFERROR(IF(AND(AB18&gt;=$F$7,AB18&lt;$F$7+($D$7-$E$7)),AB21/(($F$7+($D$7-$E$7))-AB18),0),0)</f>
        <v>0</v>
      </c>
      <c r="AC23">
        <f>IFERROR(IF(AND(AC18&gt;=$F$7,AC18&lt;$F$7+($D$7-$E$7)),AC21/(($F$7+($D$7-$E$7))-AC18),0),0)</f>
        <v>0</v>
      </c>
      <c r="AD23">
        <f>IFERROR(IF(AND(AD18&gt;=$F$7,AD18&lt;$F$7+($D$7-$E$7)),AD21/(($F$7+($D$7-$E$7))-AD18),0),0)</f>
        <v>0</v>
      </c>
      <c r="AE23">
        <f>IFERROR(IF(AND(AE18&gt;=$F$7,AE18&lt;$F$7+($D$7-$E$7)),AE21/(($F$7+($D$7-$E$7))-AE18),0),0)</f>
        <v>0</v>
      </c>
      <c r="AF23">
        <f>IFERROR(IF(AND(AF18&gt;=$F$7,AF18&lt;$F$7+($D$7-$E$7)),AF21/(($F$7+($D$7-$E$7))-AF18),0),0)</f>
        <v>0</v>
      </c>
      <c r="AG23">
        <f>IFERROR(IF(AND(AG18&gt;=$F$7,AG18&lt;$F$7+($D$7-$E$7)),AG21/(($F$7+($D$7-$E$7))-AG18),0),0)</f>
        <v>0</v>
      </c>
      <c r="AH23">
        <f>IFERROR(IF(AND(AH18&gt;=$F$7,AH18&lt;$F$7+($D$7-$E$7)),AH21/(($F$7+($D$7-$E$7))-AH18),0),0)</f>
        <v>0</v>
      </c>
      <c r="AI23">
        <f>IFERROR(IF(AND(AI18&gt;=$F$7,AI18&lt;$F$7+($D$7-$E$7)),AI21/(($F$7+($D$7-$E$7))-AI18),0),0)</f>
        <v>0</v>
      </c>
    </row>
    <row r="24" spans="1:35" x14ac:dyDescent="0.25">
      <c r="A24" t="s">
        <v>135</v>
      </c>
      <c r="F24">
        <f>F21+F20+IF(F18&lt;$F$7,F22,0)-F23</f>
        <v>0</v>
      </c>
      <c r="G24">
        <f>G21+G20+IF(G18&lt;$F$7,G22,0)-G23</f>
        <v>0</v>
      </c>
      <c r="H24">
        <f>H21+H20+IF(H18&lt;$F$7,H22,0)-H23</f>
        <v>0</v>
      </c>
      <c r="I24">
        <f>I21+I20+IF(I18&lt;$F$7,I22,0)-I23</f>
        <v>0</v>
      </c>
      <c r="J24">
        <f>J21+J20+IF(J18&lt;$F$7,J22,0)-J23</f>
        <v>0</v>
      </c>
      <c r="K24">
        <f>K21+K20+IF(K18&lt;$F$7,K22,0)-K23</f>
        <v>0</v>
      </c>
      <c r="L24">
        <f>L21+L20+IF(L18&lt;$F$7,L22,0)-L23</f>
        <v>0</v>
      </c>
      <c r="M24">
        <f>M21+M20+IF(M18&lt;$F$7,M22,0)-M23</f>
        <v>0</v>
      </c>
      <c r="N24">
        <f>N21+N20+IF(N18&lt;$F$7,N22,0)-N23</f>
        <v>0</v>
      </c>
      <c r="O24">
        <f>O21+O20+IF(O18&lt;$F$7,O22,0)-O23</f>
        <v>0</v>
      </c>
      <c r="P24">
        <f>P21+P20+IF(P18&lt;$F$7,P22,0)-P23</f>
        <v>0</v>
      </c>
      <c r="Q24">
        <f>Q21+Q20+IF(Q18&lt;$F$7,Q22,0)-Q23</f>
        <v>0</v>
      </c>
      <c r="R24">
        <f>R21+R20+IF(R18&lt;$F$7,R22,0)-R23</f>
        <v>0</v>
      </c>
      <c r="S24">
        <f>S21+S20+IF(S18&lt;$F$7,S22,0)-S23</f>
        <v>0</v>
      </c>
      <c r="T24">
        <f>T21+T20+IF(T18&lt;$F$7,T22,0)-T23</f>
        <v>0</v>
      </c>
      <c r="U24">
        <f>U21+U20+IF(U18&lt;$F$7,U22,0)-U23</f>
        <v>0</v>
      </c>
      <c r="V24">
        <f>V21+V20+IF(V18&lt;$F$7,V22,0)-V23</f>
        <v>0</v>
      </c>
      <c r="W24">
        <f>W21+W20+IF(W18&lt;$F$7,W22,0)-W23</f>
        <v>0</v>
      </c>
      <c r="X24">
        <f>X21+X20+IF(X18&lt;$F$7,X22,0)-X23</f>
        <v>0</v>
      </c>
      <c r="Y24">
        <f>Y21+Y20+IF(Y18&lt;$F$7,Y22,0)-Y23</f>
        <v>0</v>
      </c>
      <c r="Z24">
        <f>Z21+Z20+IF(Z18&lt;$F$7,Z22,0)-Z23</f>
        <v>0</v>
      </c>
      <c r="AA24">
        <f>AA21+AA20+IF(AA18&lt;$F$7,AA22,0)-AA23</f>
        <v>0</v>
      </c>
      <c r="AB24">
        <f>AB21+AB20+IF(AB18&lt;$F$7,AB22,0)-AB23</f>
        <v>0</v>
      </c>
      <c r="AC24">
        <f>AC21+AC20+IF(AC18&lt;$F$7,AC22,0)-AC23</f>
        <v>0</v>
      </c>
      <c r="AD24">
        <f>AD21+AD20+IF(AD18&lt;$F$7,AD22,0)-AD23</f>
        <v>0</v>
      </c>
      <c r="AE24">
        <f>AE21+AE20+IF(AE18&lt;$F$7,AE22,0)-AE23</f>
        <v>0</v>
      </c>
      <c r="AF24">
        <f>AF21+AF20+IF(AF18&lt;$F$7,AF22,0)-AF23</f>
        <v>0</v>
      </c>
      <c r="AG24">
        <f>AG21+AG20+IF(AG18&lt;$F$7,AG22,0)-AG23</f>
        <v>0</v>
      </c>
      <c r="AH24">
        <f>AH21+AH20+IF(AH18&lt;$F$7,AH22,0)-AH23</f>
        <v>0</v>
      </c>
      <c r="AI24">
        <f>AI21+AI20+IF(AI18&lt;$F$7,AI22,0)-AI23</f>
        <v>0</v>
      </c>
    </row>
    <row r="25" spans="1:35" x14ac:dyDescent="0.25">
      <c r="A25" t="s">
        <v>136</v>
      </c>
      <c r="F25">
        <f>IF(F18&gt;=$F$7,F22+F23,0)</f>
        <v>0</v>
      </c>
      <c r="G25">
        <f>IF(G18&gt;=$F$7,G22+G23,0)</f>
        <v>0</v>
      </c>
      <c r="H25">
        <f>IF(H18&gt;=$F$7,H22+H23,0)</f>
        <v>0</v>
      </c>
      <c r="I25">
        <f>IF(I18&gt;=$F$7,I22+I23,0)</f>
        <v>0</v>
      </c>
      <c r="J25">
        <f>IF(J18&gt;=$F$7,J22+J23,0)</f>
        <v>0</v>
      </c>
      <c r="K25">
        <f>IF(K18&gt;=$F$7,K22+K23,0)</f>
        <v>0</v>
      </c>
      <c r="L25">
        <f>IF(L18&gt;=$F$7,L22+L23,0)</f>
        <v>0</v>
      </c>
      <c r="M25">
        <f>IF(M18&gt;=$F$7,M22+M23,0)</f>
        <v>0</v>
      </c>
      <c r="N25">
        <f>IF(N18&gt;=$F$7,N22+N23,0)</f>
        <v>0</v>
      </c>
      <c r="O25">
        <f>IF(O18&gt;=$F$7,O22+O23,0)</f>
        <v>0</v>
      </c>
      <c r="P25">
        <f>IF(P18&gt;=$F$7,P22+P23,0)</f>
        <v>0</v>
      </c>
      <c r="Q25">
        <f>IF(Q18&gt;=$F$7,Q22+Q23,0)</f>
        <v>0</v>
      </c>
      <c r="R25">
        <f>IF(R18&gt;=$F$7,R22+R23,0)</f>
        <v>0</v>
      </c>
      <c r="S25">
        <f>IF(S18&gt;=$F$7,S22+S23,0)</f>
        <v>0</v>
      </c>
      <c r="T25">
        <f>IF(T18&gt;=$F$7,T22+T23,0)</f>
        <v>0</v>
      </c>
      <c r="U25">
        <f>IF(U18&gt;=$F$7,U22+U23,0)</f>
        <v>0</v>
      </c>
      <c r="V25">
        <f>IF(V18&gt;=$F$7,V22+V23,0)</f>
        <v>0</v>
      </c>
      <c r="W25">
        <f>IF(W18&gt;=$F$7,W22+W23,0)</f>
        <v>0</v>
      </c>
      <c r="X25">
        <f>IF(X18&gt;=$F$7,X22+X23,0)</f>
        <v>0</v>
      </c>
      <c r="Y25">
        <f>IF(Y18&gt;=$F$7,Y22+Y23,0)</f>
        <v>0</v>
      </c>
      <c r="Z25">
        <f>IF(Z18&gt;=$F$7,Z22+Z23,0)</f>
        <v>0</v>
      </c>
      <c r="AA25">
        <f>IF(AA18&gt;=$F$7,AA22+AA23,0)</f>
        <v>0</v>
      </c>
      <c r="AB25">
        <f>IF(AB18&gt;=$F$7,AB22+AB23,0)</f>
        <v>0</v>
      </c>
      <c r="AC25">
        <f>IF(AC18&gt;=$F$7,AC22+AC23,0)</f>
        <v>0</v>
      </c>
      <c r="AD25">
        <f>IF(AD18&gt;=$F$7,AD22+AD23,0)</f>
        <v>0</v>
      </c>
      <c r="AE25">
        <f>IF(AE18&gt;=$F$7,AE22+AE23,0)</f>
        <v>0</v>
      </c>
      <c r="AF25">
        <f>IF(AF18&gt;=$F$7,AF22+AF23,0)</f>
        <v>0</v>
      </c>
      <c r="AG25">
        <f>IF(AG18&gt;=$F$7,AG22+AG23,0)</f>
        <v>0</v>
      </c>
      <c r="AH25">
        <f>IF(AH18&gt;=$F$7,AH22+AH23,0)</f>
        <v>0</v>
      </c>
      <c r="AI25">
        <f>IF(AI18&gt;=$F$7,AI22+AI23,0)</f>
        <v>0</v>
      </c>
    </row>
    <row r="26" spans="1:35" x14ac:dyDescent="0.25">
      <c r="A26" s="6" t="s">
        <v>137</v>
      </c>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row>
    <row r="27" spans="1:35" x14ac:dyDescent="0.25">
      <c r="A27" t="s">
        <v>132</v>
      </c>
      <c r="F27">
        <v>0</v>
      </c>
      <c r="G27">
        <f t="shared" ref="G27:AI27" si="1">F30</f>
        <v>0</v>
      </c>
      <c r="H27">
        <f t="shared" si="1"/>
        <v>0</v>
      </c>
      <c r="I27">
        <f t="shared" si="1"/>
        <v>0</v>
      </c>
      <c r="J27">
        <f t="shared" si="1"/>
        <v>0</v>
      </c>
      <c r="K27">
        <f t="shared" si="1"/>
        <v>0</v>
      </c>
      <c r="L27">
        <f t="shared" si="1"/>
        <v>0</v>
      </c>
      <c r="M27">
        <f t="shared" si="1"/>
        <v>0</v>
      </c>
      <c r="N27">
        <f t="shared" si="1"/>
        <v>0</v>
      </c>
      <c r="O27">
        <f t="shared" si="1"/>
        <v>0</v>
      </c>
      <c r="P27">
        <f t="shared" si="1"/>
        <v>0</v>
      </c>
      <c r="Q27">
        <f t="shared" si="1"/>
        <v>0</v>
      </c>
      <c r="R27">
        <f t="shared" si="1"/>
        <v>0</v>
      </c>
      <c r="S27">
        <f t="shared" si="1"/>
        <v>0</v>
      </c>
      <c r="T27">
        <f t="shared" si="1"/>
        <v>0</v>
      </c>
      <c r="U27">
        <f t="shared" si="1"/>
        <v>0</v>
      </c>
      <c r="V27">
        <f t="shared" si="1"/>
        <v>0</v>
      </c>
      <c r="W27">
        <f t="shared" si="1"/>
        <v>0</v>
      </c>
      <c r="X27">
        <f t="shared" si="1"/>
        <v>0</v>
      </c>
      <c r="Y27">
        <f t="shared" si="1"/>
        <v>0</v>
      </c>
      <c r="Z27">
        <f t="shared" si="1"/>
        <v>0</v>
      </c>
      <c r="AA27">
        <f t="shared" si="1"/>
        <v>0</v>
      </c>
      <c r="AB27">
        <f t="shared" si="1"/>
        <v>0</v>
      </c>
      <c r="AC27">
        <f t="shared" si="1"/>
        <v>0</v>
      </c>
      <c r="AD27">
        <f t="shared" si="1"/>
        <v>0</v>
      </c>
      <c r="AE27">
        <f t="shared" si="1"/>
        <v>0</v>
      </c>
      <c r="AF27">
        <f t="shared" si="1"/>
        <v>0</v>
      </c>
      <c r="AG27">
        <f t="shared" si="1"/>
        <v>0</v>
      </c>
      <c r="AH27">
        <f t="shared" si="1"/>
        <v>0</v>
      </c>
      <c r="AI27">
        <f t="shared" si="1"/>
        <v>0</v>
      </c>
    </row>
    <row r="28" spans="1:35" x14ac:dyDescent="0.25">
      <c r="A28" t="s">
        <v>133</v>
      </c>
      <c r="F28">
        <f>$C$8*F27</f>
        <v>0</v>
      </c>
      <c r="G28">
        <f>$C$8*G27</f>
        <v>0</v>
      </c>
      <c r="H28">
        <f>$C$8*H27</f>
        <v>0</v>
      </c>
      <c r="I28">
        <f>$C$8*I27</f>
        <v>0</v>
      </c>
      <c r="J28">
        <f>$C$8*J27</f>
        <v>0</v>
      </c>
      <c r="K28">
        <f>$C$8*K27</f>
        <v>0</v>
      </c>
      <c r="L28">
        <f>$C$8*L27</f>
        <v>0</v>
      </c>
      <c r="M28">
        <f>$C$8*M27</f>
        <v>0</v>
      </c>
      <c r="N28">
        <f>$C$8*N27</f>
        <v>0</v>
      </c>
      <c r="O28">
        <f>$C$8*O27</f>
        <v>0</v>
      </c>
      <c r="P28">
        <f>$C$8*P27</f>
        <v>0</v>
      </c>
      <c r="Q28">
        <f>$C$8*Q27</f>
        <v>0</v>
      </c>
      <c r="R28">
        <f>$C$8*R27</f>
        <v>0</v>
      </c>
      <c r="S28">
        <f>$C$8*S27</f>
        <v>0</v>
      </c>
      <c r="T28">
        <f>$C$8*T27</f>
        <v>0</v>
      </c>
      <c r="U28">
        <f>$C$8*U27</f>
        <v>0</v>
      </c>
      <c r="V28">
        <f>$C$8*V27</f>
        <v>0</v>
      </c>
      <c r="W28">
        <f>$C$8*W27</f>
        <v>0</v>
      </c>
      <c r="X28">
        <f>$C$8*X27</f>
        <v>0</v>
      </c>
      <c r="Y28">
        <f>$C$8*Y27</f>
        <v>0</v>
      </c>
      <c r="Z28">
        <f>$C$8*Z27</f>
        <v>0</v>
      </c>
      <c r="AA28">
        <f>$C$8*AA27</f>
        <v>0</v>
      </c>
      <c r="AB28">
        <f>$C$8*AB27</f>
        <v>0</v>
      </c>
      <c r="AC28">
        <f>$C$8*AC27</f>
        <v>0</v>
      </c>
      <c r="AD28">
        <f>$C$8*AD27</f>
        <v>0</v>
      </c>
      <c r="AE28">
        <f>$C$8*AE27</f>
        <v>0</v>
      </c>
      <c r="AF28">
        <f>$C$8*AF27</f>
        <v>0</v>
      </c>
      <c r="AG28">
        <f>$C$8*AG27</f>
        <v>0</v>
      </c>
      <c r="AH28">
        <f>$C$8*AH27</f>
        <v>0</v>
      </c>
      <c r="AI28">
        <f>$C$8*AI27</f>
        <v>0</v>
      </c>
    </row>
    <row r="29" spans="1:35" x14ac:dyDescent="0.25">
      <c r="A29" t="s">
        <v>134</v>
      </c>
      <c r="F29">
        <f>IFERROR(IF(AND(F18&gt;=$F$8,F18&lt;$F$8+($D$8-$E$8)),F27/(($F$8+($D$8-$E$8))-F18),0),0)</f>
        <v>0</v>
      </c>
      <c r="G29">
        <f>IFERROR(IF(AND(G18&gt;=$F$8,G18&lt;$F$8+($D$8-$E$8)),G27/(($F$8+($D$8-$E$8))-G18),0),0)</f>
        <v>0</v>
      </c>
      <c r="H29">
        <f>IFERROR(IF(AND(H18&gt;=$F$8,H18&lt;$F$8+($D$8-$E$8)),H27/(($F$8+($D$8-$E$8))-H18),0),0)</f>
        <v>0</v>
      </c>
      <c r="I29">
        <f>IFERROR(IF(AND(I18&gt;=$F$8,I18&lt;$F$8+($D$8-$E$8)),I27/(($F$8+($D$8-$E$8))-I18),0),0)</f>
        <v>0</v>
      </c>
      <c r="J29">
        <f>IFERROR(IF(AND(J18&gt;=$F$8,J18&lt;$F$8+($D$8-$E$8)),J27/(($F$8+($D$8-$E$8))-J18),0),0)</f>
        <v>0</v>
      </c>
      <c r="K29">
        <f>IFERROR(IF(AND(K18&gt;=$F$8,K18&lt;$F$8+($D$8-$E$8)),K27/(($F$8+($D$8-$E$8))-K18),0),0)</f>
        <v>0</v>
      </c>
      <c r="L29">
        <f>IFERROR(IF(AND(L18&gt;=$F$8,L18&lt;$F$8+($D$8-$E$8)),L27/(($F$8+($D$8-$E$8))-L18),0),0)</f>
        <v>0</v>
      </c>
      <c r="M29">
        <f>IFERROR(IF(AND(M18&gt;=$F$8,M18&lt;$F$8+($D$8-$E$8)),M27/(($F$8+($D$8-$E$8))-M18),0),0)</f>
        <v>0</v>
      </c>
      <c r="N29">
        <f>IFERROR(IF(AND(N18&gt;=$F$8,N18&lt;$F$8+($D$8-$E$8)),N27/(($F$8+($D$8-$E$8))-N18),0),0)</f>
        <v>0</v>
      </c>
      <c r="O29">
        <f>IFERROR(IF(AND(O18&gt;=$F$8,O18&lt;$F$8+($D$8-$E$8)),O27/(($F$8+($D$8-$E$8))-O18),0),0)</f>
        <v>0</v>
      </c>
      <c r="P29">
        <f>IFERROR(IF(AND(P18&gt;=$F$8,P18&lt;$F$8+($D$8-$E$8)),P27/(($F$8+($D$8-$E$8))-P18),0),0)</f>
        <v>0</v>
      </c>
      <c r="Q29">
        <f>IFERROR(IF(AND(Q18&gt;=$F$8,Q18&lt;$F$8+($D$8-$E$8)),Q27/(($F$8+($D$8-$E$8))-Q18),0),0)</f>
        <v>0</v>
      </c>
      <c r="R29">
        <f>IFERROR(IF(AND(R18&gt;=$F$8,R18&lt;$F$8+($D$8-$E$8)),R27/(($F$8+($D$8-$E$8))-R18),0),0)</f>
        <v>0</v>
      </c>
      <c r="S29">
        <f>IFERROR(IF(AND(S18&gt;=$F$8,S18&lt;$F$8+($D$8-$E$8)),S27/(($F$8+($D$8-$E$8))-S18),0),0)</f>
        <v>0</v>
      </c>
      <c r="T29">
        <f>IFERROR(IF(AND(T18&gt;=$F$8,T18&lt;$F$8+($D$8-$E$8)),T27/(($F$8+($D$8-$E$8))-T18),0),0)</f>
        <v>0</v>
      </c>
      <c r="U29">
        <f>IFERROR(IF(AND(U18&gt;=$F$8,U18&lt;$F$8+($D$8-$E$8)),U27/(($F$8+($D$8-$E$8))-U18),0),0)</f>
        <v>0</v>
      </c>
      <c r="V29">
        <f>IFERROR(IF(AND(V18&gt;=$F$8,V18&lt;$F$8+($D$8-$E$8)),V27/(($F$8+($D$8-$E$8))-V18),0),0)</f>
        <v>0</v>
      </c>
      <c r="W29">
        <f>IFERROR(IF(AND(W18&gt;=$F$8,W18&lt;$F$8+($D$8-$E$8)),W27/(($F$8+($D$8-$E$8))-W18),0),0)</f>
        <v>0</v>
      </c>
      <c r="X29">
        <f>IFERROR(IF(AND(X18&gt;=$F$8,X18&lt;$F$8+($D$8-$E$8)),X27/(($F$8+($D$8-$E$8))-X18),0),0)</f>
        <v>0</v>
      </c>
      <c r="Y29">
        <f>IFERROR(IF(AND(Y18&gt;=$F$8,Y18&lt;$F$8+($D$8-$E$8)),Y27/(($F$8+($D$8-$E$8))-Y18),0),0)</f>
        <v>0</v>
      </c>
      <c r="Z29">
        <f>IFERROR(IF(AND(Z18&gt;=$F$8,Z18&lt;$F$8+($D$8-$E$8)),Z27/(($F$8+($D$8-$E$8))-Z18),0),0)</f>
        <v>0</v>
      </c>
      <c r="AA29">
        <f>IFERROR(IF(AND(AA18&gt;=$F$8,AA18&lt;$F$8+($D$8-$E$8)),AA27/(($F$8+($D$8-$E$8))-AA18),0),0)</f>
        <v>0</v>
      </c>
      <c r="AB29">
        <f>IFERROR(IF(AND(AB18&gt;=$F$8,AB18&lt;$F$8+($D$8-$E$8)),AB27/(($F$8+($D$8-$E$8))-AB18),0),0)</f>
        <v>0</v>
      </c>
      <c r="AC29">
        <f>IFERROR(IF(AND(AC18&gt;=$F$8,AC18&lt;$F$8+($D$8-$E$8)),AC27/(($F$8+($D$8-$E$8))-AC18),0),0)</f>
        <v>0</v>
      </c>
      <c r="AD29">
        <f>IFERROR(IF(AND(AD18&gt;=$F$8,AD18&lt;$F$8+($D$8-$E$8)),AD27/(($F$8+($D$8-$E$8))-AD18),0),0)</f>
        <v>0</v>
      </c>
      <c r="AE29">
        <f>IFERROR(IF(AND(AE18&gt;=$F$8,AE18&lt;$F$8+($D$8-$E$8)),AE27/(($F$8+($D$8-$E$8))-AE18),0),0)</f>
        <v>0</v>
      </c>
      <c r="AF29">
        <f>IFERROR(IF(AND(AF18&gt;=$F$8,AF18&lt;$F$8+($D$8-$E$8)),AF27/(($F$8+($D$8-$E$8))-AF18),0),0)</f>
        <v>0</v>
      </c>
      <c r="AG29">
        <f>IFERROR(IF(AND(AG18&gt;=$F$8,AG18&lt;$F$8+($D$8-$E$8)),AG27/(($F$8+($D$8-$E$8))-AG18),0),0)</f>
        <v>0</v>
      </c>
      <c r="AH29">
        <f>IFERROR(IF(AND(AH18&gt;=$F$8,AH18&lt;$F$8+($D$8-$E$8)),AH27/(($F$8+($D$8-$E$8))-AH18),0),0)</f>
        <v>0</v>
      </c>
      <c r="AI29">
        <f>IFERROR(IF(AND(AI18&gt;=$F$8,AI18&lt;$F$8+($D$8-$E$8)),AI27/(($F$8+($D$8-$E$8))-AI18),0),0)</f>
        <v>0</v>
      </c>
    </row>
    <row r="30" spans="1:35" x14ac:dyDescent="0.25">
      <c r="A30" t="s">
        <v>135</v>
      </c>
      <c r="F30">
        <f>F27+F26+IF(F18&lt;$F$8,F28,0)-F29</f>
        <v>0</v>
      </c>
      <c r="G30">
        <f>G27+G26+IF(G18&lt;$F$8,G28,0)-G29</f>
        <v>0</v>
      </c>
      <c r="H30">
        <f>H27+H26+IF(H18&lt;$F$8,H28,0)-H29</f>
        <v>0</v>
      </c>
      <c r="I30">
        <f>I27+I26+IF(I18&lt;$F$8,I28,0)-I29</f>
        <v>0</v>
      </c>
      <c r="J30">
        <f>J27+J26+IF(J18&lt;$F$8,J28,0)-J29</f>
        <v>0</v>
      </c>
      <c r="K30">
        <f>K27+K26+IF(K18&lt;$F$8,K28,0)-K29</f>
        <v>0</v>
      </c>
      <c r="L30">
        <f>L27+L26+IF(L18&lt;$F$8,L28,0)-L29</f>
        <v>0</v>
      </c>
      <c r="M30">
        <f>M27+M26+IF(M18&lt;$F$8,M28,0)-M29</f>
        <v>0</v>
      </c>
      <c r="N30">
        <f>N27+N26+IF(N18&lt;$F$8,N28,0)-N29</f>
        <v>0</v>
      </c>
      <c r="O30">
        <f>O27+O26+IF(O18&lt;$F$8,O28,0)-O29</f>
        <v>0</v>
      </c>
      <c r="P30">
        <f>P27+P26+IF(P18&lt;$F$8,P28,0)-P29</f>
        <v>0</v>
      </c>
      <c r="Q30">
        <f>Q27+Q26+IF(Q18&lt;$F$8,Q28,0)-Q29</f>
        <v>0</v>
      </c>
      <c r="R30">
        <f>R27+R26+IF(R18&lt;$F$8,R28,0)-R29</f>
        <v>0</v>
      </c>
      <c r="S30">
        <f>S27+S26+IF(S18&lt;$F$8,S28,0)-S29</f>
        <v>0</v>
      </c>
      <c r="T30">
        <f>T27+T26+IF(T18&lt;$F$8,T28,0)-T29</f>
        <v>0</v>
      </c>
      <c r="U30">
        <f>U27+U26+IF(U18&lt;$F$8,U28,0)-U29</f>
        <v>0</v>
      </c>
      <c r="V30">
        <f>V27+V26+IF(V18&lt;$F$8,V28,0)-V29</f>
        <v>0</v>
      </c>
      <c r="W30">
        <f>W27+W26+IF(W18&lt;$F$8,W28,0)-W29</f>
        <v>0</v>
      </c>
      <c r="X30">
        <f>X27+X26+IF(X18&lt;$F$8,X28,0)-X29</f>
        <v>0</v>
      </c>
      <c r="Y30">
        <f>Y27+Y26+IF(Y18&lt;$F$8,Y28,0)-Y29</f>
        <v>0</v>
      </c>
      <c r="Z30">
        <f>Z27+Z26+IF(Z18&lt;$F$8,Z28,0)-Z29</f>
        <v>0</v>
      </c>
      <c r="AA30">
        <f>AA27+AA26+IF(AA18&lt;$F$8,AA28,0)-AA29</f>
        <v>0</v>
      </c>
      <c r="AB30">
        <f>AB27+AB26+IF(AB18&lt;$F$8,AB28,0)-AB29</f>
        <v>0</v>
      </c>
      <c r="AC30">
        <f>AC27+AC26+IF(AC18&lt;$F$8,AC28,0)-AC29</f>
        <v>0</v>
      </c>
      <c r="AD30">
        <f>AD27+AD26+IF(AD18&lt;$F$8,AD28,0)-AD29</f>
        <v>0</v>
      </c>
      <c r="AE30">
        <f>AE27+AE26+IF(AE18&lt;$F$8,AE28,0)-AE29</f>
        <v>0</v>
      </c>
      <c r="AF30">
        <f>AF27+AF26+IF(AF18&lt;$F$8,AF28,0)-AF29</f>
        <v>0</v>
      </c>
      <c r="AG30">
        <f>AG27+AG26+IF(AG18&lt;$F$8,AG28,0)-AG29</f>
        <v>0</v>
      </c>
      <c r="AH30">
        <f>AH27+AH26+IF(AH18&lt;$F$8,AH28,0)-AH29</f>
        <v>0</v>
      </c>
      <c r="AI30">
        <f>AI27+AI26+IF(AI18&lt;$F$8,AI28,0)-AI29</f>
        <v>0</v>
      </c>
    </row>
    <row r="31" spans="1:35" x14ac:dyDescent="0.25">
      <c r="A31" t="s">
        <v>136</v>
      </c>
      <c r="F31">
        <f>IF(F18&gt;=$F$8,F28+F29,0)</f>
        <v>0</v>
      </c>
      <c r="G31">
        <f>IF(G18&gt;=$F$8,G28+G29,0)</f>
        <v>0</v>
      </c>
      <c r="H31">
        <f>IF(H18&gt;=$F$8,H28+H29,0)</f>
        <v>0</v>
      </c>
      <c r="I31">
        <f>IF(I18&gt;=$F$8,I28+I29,0)</f>
        <v>0</v>
      </c>
      <c r="J31">
        <f>IF(J18&gt;=$F$8,J28+J29,0)</f>
        <v>0</v>
      </c>
      <c r="K31">
        <f>IF(K18&gt;=$F$8,K28+K29,0)</f>
        <v>0</v>
      </c>
      <c r="L31">
        <f>IF(L18&gt;=$F$8,L28+L29,0)</f>
        <v>0</v>
      </c>
      <c r="M31">
        <f>IF(M18&gt;=$F$8,M28+M29,0)</f>
        <v>0</v>
      </c>
      <c r="N31">
        <f>IF(N18&gt;=$F$8,N28+N29,0)</f>
        <v>0</v>
      </c>
      <c r="O31">
        <f>IF(O18&gt;=$F$8,O28+O29,0)</f>
        <v>0</v>
      </c>
      <c r="P31">
        <f>IF(P18&gt;=$F$8,P28+P29,0)</f>
        <v>0</v>
      </c>
      <c r="Q31">
        <f>IF(Q18&gt;=$F$8,Q28+Q29,0)</f>
        <v>0</v>
      </c>
      <c r="R31">
        <f>IF(R18&gt;=$F$8,R28+R29,0)</f>
        <v>0</v>
      </c>
      <c r="S31">
        <f>IF(S18&gt;=$F$8,S28+S29,0)</f>
        <v>0</v>
      </c>
      <c r="T31">
        <f>IF(T18&gt;=$F$8,T28+T29,0)</f>
        <v>0</v>
      </c>
      <c r="U31">
        <f>IF(U18&gt;=$F$8,U28+U29,0)</f>
        <v>0</v>
      </c>
      <c r="V31">
        <f>IF(V18&gt;=$F$8,V28+V29,0)</f>
        <v>0</v>
      </c>
      <c r="W31">
        <f>IF(W18&gt;=$F$8,W28+W29,0)</f>
        <v>0</v>
      </c>
      <c r="X31">
        <f>IF(X18&gt;=$F$8,X28+X29,0)</f>
        <v>0</v>
      </c>
      <c r="Y31">
        <f>IF(Y18&gt;=$F$8,Y28+Y29,0)</f>
        <v>0</v>
      </c>
      <c r="Z31">
        <f>IF(Z18&gt;=$F$8,Z28+Z29,0)</f>
        <v>0</v>
      </c>
      <c r="AA31">
        <f>IF(AA18&gt;=$F$8,AA28+AA29,0)</f>
        <v>0</v>
      </c>
      <c r="AB31">
        <f>IF(AB18&gt;=$F$8,AB28+AB29,0)</f>
        <v>0</v>
      </c>
      <c r="AC31">
        <f>IF(AC18&gt;=$F$8,AC28+AC29,0)</f>
        <v>0</v>
      </c>
      <c r="AD31">
        <f>IF(AD18&gt;=$F$8,AD28+AD29,0)</f>
        <v>0</v>
      </c>
      <c r="AE31">
        <f>IF(AE18&gt;=$F$8,AE28+AE29,0)</f>
        <v>0</v>
      </c>
      <c r="AF31">
        <f>IF(AF18&gt;=$F$8,AF28+AF29,0)</f>
        <v>0</v>
      </c>
      <c r="AG31">
        <f>IF(AG18&gt;=$F$8,AG28+AG29,0)</f>
        <v>0</v>
      </c>
      <c r="AH31">
        <f>IF(AH18&gt;=$F$8,AH28+AH29,0)</f>
        <v>0</v>
      </c>
      <c r="AI31">
        <f>IF(AI18&gt;=$F$8,AI28+AI29,0)</f>
        <v>0</v>
      </c>
    </row>
    <row r="32" spans="1:35" x14ac:dyDescent="0.25">
      <c r="A32" s="6" t="s">
        <v>138</v>
      </c>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row>
    <row r="33" spans="1:35" x14ac:dyDescent="0.25">
      <c r="A33" t="s">
        <v>132</v>
      </c>
      <c r="F33">
        <v>0</v>
      </c>
      <c r="G33">
        <f t="shared" ref="G33:AI33" si="2">F36</f>
        <v>0</v>
      </c>
      <c r="H33">
        <f t="shared" si="2"/>
        <v>0</v>
      </c>
      <c r="I33">
        <f t="shared" si="2"/>
        <v>0</v>
      </c>
      <c r="J33">
        <f t="shared" si="2"/>
        <v>0</v>
      </c>
      <c r="K33">
        <f t="shared" si="2"/>
        <v>0</v>
      </c>
      <c r="L33">
        <f t="shared" si="2"/>
        <v>0</v>
      </c>
      <c r="M33">
        <f t="shared" si="2"/>
        <v>0</v>
      </c>
      <c r="N33">
        <f t="shared" si="2"/>
        <v>0</v>
      </c>
      <c r="O33">
        <f t="shared" si="2"/>
        <v>0</v>
      </c>
      <c r="P33">
        <f t="shared" si="2"/>
        <v>0</v>
      </c>
      <c r="Q33">
        <f t="shared" si="2"/>
        <v>0</v>
      </c>
      <c r="R33">
        <f t="shared" si="2"/>
        <v>0</v>
      </c>
      <c r="S33">
        <f t="shared" si="2"/>
        <v>0</v>
      </c>
      <c r="T33">
        <f t="shared" si="2"/>
        <v>0</v>
      </c>
      <c r="U33">
        <f t="shared" si="2"/>
        <v>0</v>
      </c>
      <c r="V33">
        <f t="shared" si="2"/>
        <v>0</v>
      </c>
      <c r="W33">
        <f t="shared" si="2"/>
        <v>0</v>
      </c>
      <c r="X33">
        <f t="shared" si="2"/>
        <v>0</v>
      </c>
      <c r="Y33">
        <f t="shared" si="2"/>
        <v>0</v>
      </c>
      <c r="Z33">
        <f t="shared" si="2"/>
        <v>0</v>
      </c>
      <c r="AA33">
        <f t="shared" si="2"/>
        <v>0</v>
      </c>
      <c r="AB33">
        <f t="shared" si="2"/>
        <v>0</v>
      </c>
      <c r="AC33">
        <f t="shared" si="2"/>
        <v>0</v>
      </c>
      <c r="AD33">
        <f t="shared" si="2"/>
        <v>0</v>
      </c>
      <c r="AE33">
        <f t="shared" si="2"/>
        <v>0</v>
      </c>
      <c r="AF33">
        <f t="shared" si="2"/>
        <v>0</v>
      </c>
      <c r="AG33">
        <f t="shared" si="2"/>
        <v>0</v>
      </c>
      <c r="AH33">
        <f t="shared" si="2"/>
        <v>0</v>
      </c>
      <c r="AI33">
        <f t="shared" si="2"/>
        <v>0</v>
      </c>
    </row>
    <row r="34" spans="1:35" x14ac:dyDescent="0.25">
      <c r="A34" t="s">
        <v>133</v>
      </c>
      <c r="F34">
        <f>$C$9*F33</f>
        <v>0</v>
      </c>
      <c r="G34">
        <f>$C$9*G33</f>
        <v>0</v>
      </c>
      <c r="H34">
        <f>$C$9*H33</f>
        <v>0</v>
      </c>
      <c r="I34">
        <f>$C$9*I33</f>
        <v>0</v>
      </c>
      <c r="J34">
        <f>$C$9*J33</f>
        <v>0</v>
      </c>
      <c r="K34">
        <f>$C$9*K33</f>
        <v>0</v>
      </c>
      <c r="L34">
        <f>$C$9*L33</f>
        <v>0</v>
      </c>
      <c r="M34">
        <f>$C$9*M33</f>
        <v>0</v>
      </c>
      <c r="N34">
        <f>$C$9*N33</f>
        <v>0</v>
      </c>
      <c r="O34">
        <f>$C$9*O33</f>
        <v>0</v>
      </c>
      <c r="P34">
        <f>$C$9*P33</f>
        <v>0</v>
      </c>
      <c r="Q34">
        <f>$C$9*Q33</f>
        <v>0</v>
      </c>
      <c r="R34">
        <f>$C$9*R33</f>
        <v>0</v>
      </c>
      <c r="S34">
        <f>$C$9*S33</f>
        <v>0</v>
      </c>
      <c r="T34">
        <f>$C$9*T33</f>
        <v>0</v>
      </c>
      <c r="U34">
        <f>$C$9*U33</f>
        <v>0</v>
      </c>
      <c r="V34">
        <f>$C$9*V33</f>
        <v>0</v>
      </c>
      <c r="W34">
        <f>$C$9*W33</f>
        <v>0</v>
      </c>
      <c r="X34">
        <f>$C$9*X33</f>
        <v>0</v>
      </c>
      <c r="Y34">
        <f>$C$9*Y33</f>
        <v>0</v>
      </c>
      <c r="Z34">
        <f>$C$9*Z33</f>
        <v>0</v>
      </c>
      <c r="AA34">
        <f>$C$9*AA33</f>
        <v>0</v>
      </c>
      <c r="AB34">
        <f>$C$9*AB33</f>
        <v>0</v>
      </c>
      <c r="AC34">
        <f>$C$9*AC33</f>
        <v>0</v>
      </c>
      <c r="AD34">
        <f>$C$9*AD33</f>
        <v>0</v>
      </c>
      <c r="AE34">
        <f>$C$9*AE33</f>
        <v>0</v>
      </c>
      <c r="AF34">
        <f>$C$9*AF33</f>
        <v>0</v>
      </c>
      <c r="AG34">
        <f>$C$9*AG33</f>
        <v>0</v>
      </c>
      <c r="AH34">
        <f>$C$9*AH33</f>
        <v>0</v>
      </c>
      <c r="AI34">
        <f>$C$9*AI33</f>
        <v>0</v>
      </c>
    </row>
    <row r="35" spans="1:35" x14ac:dyDescent="0.25">
      <c r="A35" t="s">
        <v>134</v>
      </c>
      <c r="F35">
        <f>IFERROR(IF(AND(F18&gt;=$F$9,F18&lt;$F$9+($D$9-$E$9)),F33/(($F$9+($D$9-$E$9))-F18),0),0)</f>
        <v>0</v>
      </c>
      <c r="G35">
        <f>IFERROR(IF(AND(G18&gt;=$F$9,G18&lt;$F$9+($D$9-$E$9)),G33/(($F$9+($D$9-$E$9))-G18),0),0)</f>
        <v>0</v>
      </c>
      <c r="H35">
        <f>IFERROR(IF(AND(H18&gt;=$F$9,H18&lt;$F$9+($D$9-$E$9)),H33/(($F$9+($D$9-$E$9))-H18),0),0)</f>
        <v>0</v>
      </c>
      <c r="I35">
        <f>IFERROR(IF(AND(I18&gt;=$F$9,I18&lt;$F$9+($D$9-$E$9)),I33/(($F$9+($D$9-$E$9))-I18),0),0)</f>
        <v>0</v>
      </c>
      <c r="J35">
        <f>IFERROR(IF(AND(J18&gt;=$F$9,J18&lt;$F$9+($D$9-$E$9)),J33/(($F$9+($D$9-$E$9))-J18),0),0)</f>
        <v>0</v>
      </c>
      <c r="K35">
        <f>IFERROR(IF(AND(K18&gt;=$F$9,K18&lt;$F$9+($D$9-$E$9)),K33/(($F$9+($D$9-$E$9))-K18),0),0)</f>
        <v>0</v>
      </c>
      <c r="L35">
        <f>IFERROR(IF(AND(L18&gt;=$F$9,L18&lt;$F$9+($D$9-$E$9)),L33/(($F$9+($D$9-$E$9))-L18),0),0)</f>
        <v>0</v>
      </c>
      <c r="M35">
        <f>IFERROR(IF(AND(M18&gt;=$F$9,M18&lt;$F$9+($D$9-$E$9)),M33/(($F$9+($D$9-$E$9))-M18),0),0)</f>
        <v>0</v>
      </c>
      <c r="N35">
        <f>IFERROR(IF(AND(N18&gt;=$F$9,N18&lt;$F$9+($D$9-$E$9)),N33/(($F$9+($D$9-$E$9))-N18),0),0)</f>
        <v>0</v>
      </c>
      <c r="O35">
        <f>IFERROR(IF(AND(O18&gt;=$F$9,O18&lt;$F$9+($D$9-$E$9)),O33/(($F$9+($D$9-$E$9))-O18),0),0)</f>
        <v>0</v>
      </c>
      <c r="P35">
        <f>IFERROR(IF(AND(P18&gt;=$F$9,P18&lt;$F$9+($D$9-$E$9)),P33/(($F$9+($D$9-$E$9))-P18),0),0)</f>
        <v>0</v>
      </c>
      <c r="Q35">
        <f>IFERROR(IF(AND(Q18&gt;=$F$9,Q18&lt;$F$9+($D$9-$E$9)),Q33/(($F$9+($D$9-$E$9))-Q18),0),0)</f>
        <v>0</v>
      </c>
      <c r="R35">
        <f>IFERROR(IF(AND(R18&gt;=$F$9,R18&lt;$F$9+($D$9-$E$9)),R33/(($F$9+($D$9-$E$9))-R18),0),0)</f>
        <v>0</v>
      </c>
      <c r="S35">
        <f>IFERROR(IF(AND(S18&gt;=$F$9,S18&lt;$F$9+($D$9-$E$9)),S33/(($F$9+($D$9-$E$9))-S18),0),0)</f>
        <v>0</v>
      </c>
      <c r="T35">
        <f>IFERROR(IF(AND(T18&gt;=$F$9,T18&lt;$F$9+($D$9-$E$9)),T33/(($F$9+($D$9-$E$9))-T18),0),0)</f>
        <v>0</v>
      </c>
      <c r="U35">
        <f>IFERROR(IF(AND(U18&gt;=$F$9,U18&lt;$F$9+($D$9-$E$9)),U33/(($F$9+($D$9-$E$9))-U18),0),0)</f>
        <v>0</v>
      </c>
      <c r="V35">
        <f>IFERROR(IF(AND(V18&gt;=$F$9,V18&lt;$F$9+($D$9-$E$9)),V33/(($F$9+($D$9-$E$9))-V18),0),0)</f>
        <v>0</v>
      </c>
      <c r="W35">
        <f>IFERROR(IF(AND(W18&gt;=$F$9,W18&lt;$F$9+($D$9-$E$9)),W33/(($F$9+($D$9-$E$9))-W18),0),0)</f>
        <v>0</v>
      </c>
      <c r="X35">
        <f>IFERROR(IF(AND(X18&gt;=$F$9,X18&lt;$F$9+($D$9-$E$9)),X33/(($F$9+($D$9-$E$9))-X18),0),0)</f>
        <v>0</v>
      </c>
      <c r="Y35">
        <f>IFERROR(IF(AND(Y18&gt;=$F$9,Y18&lt;$F$9+($D$9-$E$9)),Y33/(($F$9+($D$9-$E$9))-Y18),0),0)</f>
        <v>0</v>
      </c>
      <c r="Z35">
        <f>IFERROR(IF(AND(Z18&gt;=$F$9,Z18&lt;$F$9+($D$9-$E$9)),Z33/(($F$9+($D$9-$E$9))-Z18),0),0)</f>
        <v>0</v>
      </c>
      <c r="AA35">
        <f>IFERROR(IF(AND(AA18&gt;=$F$9,AA18&lt;$F$9+($D$9-$E$9)),AA33/(($F$9+($D$9-$E$9))-AA18),0),0)</f>
        <v>0</v>
      </c>
      <c r="AB35">
        <f>IFERROR(IF(AND(AB18&gt;=$F$9,AB18&lt;$F$9+($D$9-$E$9)),AB33/(($F$9+($D$9-$E$9))-AB18),0),0)</f>
        <v>0</v>
      </c>
      <c r="AC35">
        <f>IFERROR(IF(AND(AC18&gt;=$F$9,AC18&lt;$F$9+($D$9-$E$9)),AC33/(($F$9+($D$9-$E$9))-AC18),0),0)</f>
        <v>0</v>
      </c>
      <c r="AD35">
        <f>IFERROR(IF(AND(AD18&gt;=$F$9,AD18&lt;$F$9+($D$9-$E$9)),AD33/(($F$9+($D$9-$E$9))-AD18),0),0)</f>
        <v>0</v>
      </c>
      <c r="AE35">
        <f>IFERROR(IF(AND(AE18&gt;=$F$9,AE18&lt;$F$9+($D$9-$E$9)),AE33/(($F$9+($D$9-$E$9))-AE18),0),0)</f>
        <v>0</v>
      </c>
      <c r="AF35">
        <f>IFERROR(IF(AND(AF18&gt;=$F$9,AF18&lt;$F$9+($D$9-$E$9)),AF33/(($F$9+($D$9-$E$9))-AF18),0),0)</f>
        <v>0</v>
      </c>
      <c r="AG35">
        <f>IFERROR(IF(AND(AG18&gt;=$F$9,AG18&lt;$F$9+($D$9-$E$9)),AG33/(($F$9+($D$9-$E$9))-AG18),0),0)</f>
        <v>0</v>
      </c>
      <c r="AH35">
        <f>IFERROR(IF(AND(AH18&gt;=$F$9,AH18&lt;$F$9+($D$9-$E$9)),AH33/(($F$9+($D$9-$E$9))-AH18),0),0)</f>
        <v>0</v>
      </c>
      <c r="AI35">
        <f>IFERROR(IF(AND(AI18&gt;=$F$9,AI18&lt;$F$9+($D$9-$E$9)),AI33/(($F$9+($D$9-$E$9))-AI18),0),0)</f>
        <v>0</v>
      </c>
    </row>
    <row r="36" spans="1:35" x14ac:dyDescent="0.25">
      <c r="A36" t="s">
        <v>135</v>
      </c>
      <c r="F36">
        <f>F33+F32+IF(F18&lt;$F$9,F34,0)-F35</f>
        <v>0</v>
      </c>
      <c r="G36">
        <f>G33+G32+IF(G18&lt;$F$9,G34,0)-G35</f>
        <v>0</v>
      </c>
      <c r="H36">
        <f>H33+H32+IF(H18&lt;$F$9,H34,0)-H35</f>
        <v>0</v>
      </c>
      <c r="I36">
        <f>I33+I32+IF(I18&lt;$F$9,I34,0)-I35</f>
        <v>0</v>
      </c>
      <c r="J36">
        <f>J33+J32+IF(J18&lt;$F$9,J34,0)-J35</f>
        <v>0</v>
      </c>
      <c r="K36">
        <f>K33+K32+IF(K18&lt;$F$9,K34,0)-K35</f>
        <v>0</v>
      </c>
      <c r="L36">
        <f>L33+L32+IF(L18&lt;$F$9,L34,0)-L35</f>
        <v>0</v>
      </c>
      <c r="M36">
        <f>M33+M32+IF(M18&lt;$F$9,M34,0)-M35</f>
        <v>0</v>
      </c>
      <c r="N36">
        <f>N33+N32+IF(N18&lt;$F$9,N34,0)-N35</f>
        <v>0</v>
      </c>
      <c r="O36">
        <f>O33+O32+IF(O18&lt;$F$9,O34,0)-O35</f>
        <v>0</v>
      </c>
      <c r="P36">
        <f>P33+P32+IF(P18&lt;$F$9,P34,0)-P35</f>
        <v>0</v>
      </c>
      <c r="Q36">
        <f>Q33+Q32+IF(Q18&lt;$F$9,Q34,0)-Q35</f>
        <v>0</v>
      </c>
      <c r="R36">
        <f>R33+R32+IF(R18&lt;$F$9,R34,0)-R35</f>
        <v>0</v>
      </c>
      <c r="S36">
        <f>S33+S32+IF(S18&lt;$F$9,S34,0)-S35</f>
        <v>0</v>
      </c>
      <c r="T36">
        <f>T33+T32+IF(T18&lt;$F$9,T34,0)-T35</f>
        <v>0</v>
      </c>
      <c r="U36">
        <f>U33+U32+IF(U18&lt;$F$9,U34,0)-U35</f>
        <v>0</v>
      </c>
      <c r="V36">
        <f>V33+V32+IF(V18&lt;$F$9,V34,0)-V35</f>
        <v>0</v>
      </c>
      <c r="W36">
        <f>W33+W32+IF(W18&lt;$F$9,W34,0)-W35</f>
        <v>0</v>
      </c>
      <c r="X36">
        <f>X33+X32+IF(X18&lt;$F$9,X34,0)-X35</f>
        <v>0</v>
      </c>
      <c r="Y36">
        <f>Y33+Y32+IF(Y18&lt;$F$9,Y34,0)-Y35</f>
        <v>0</v>
      </c>
      <c r="Z36">
        <f>Z33+Z32+IF(Z18&lt;$F$9,Z34,0)-Z35</f>
        <v>0</v>
      </c>
      <c r="AA36">
        <f>AA33+AA32+IF(AA18&lt;$F$9,AA34,0)-AA35</f>
        <v>0</v>
      </c>
      <c r="AB36">
        <f>AB33+AB32+IF(AB18&lt;$F$9,AB34,0)-AB35</f>
        <v>0</v>
      </c>
      <c r="AC36">
        <f>AC33+AC32+IF(AC18&lt;$F$9,AC34,0)-AC35</f>
        <v>0</v>
      </c>
      <c r="AD36">
        <f>AD33+AD32+IF(AD18&lt;$F$9,AD34,0)-AD35</f>
        <v>0</v>
      </c>
      <c r="AE36">
        <f>AE33+AE32+IF(AE18&lt;$F$9,AE34,0)-AE35</f>
        <v>0</v>
      </c>
      <c r="AF36">
        <f>AF33+AF32+IF(AF18&lt;$F$9,AF34,0)-AF35</f>
        <v>0</v>
      </c>
      <c r="AG36">
        <f>AG33+AG32+IF(AG18&lt;$F$9,AG34,0)-AG35</f>
        <v>0</v>
      </c>
      <c r="AH36">
        <f>AH33+AH32+IF(AH18&lt;$F$9,AH34,0)-AH35</f>
        <v>0</v>
      </c>
      <c r="AI36">
        <f>AI33+AI32+IF(AI18&lt;$F$9,AI34,0)-AI35</f>
        <v>0</v>
      </c>
    </row>
    <row r="37" spans="1:35" x14ac:dyDescent="0.25">
      <c r="A37" t="s">
        <v>136</v>
      </c>
      <c r="F37">
        <f>IF(F18&gt;=$F$9,F34+F35,0)</f>
        <v>0</v>
      </c>
      <c r="G37">
        <f>IF(G18&gt;=$F$9,G34+G35,0)</f>
        <v>0</v>
      </c>
      <c r="H37">
        <f>IF(H18&gt;=$F$9,H34+H35,0)</f>
        <v>0</v>
      </c>
      <c r="I37">
        <f>IF(I18&gt;=$F$9,I34+I35,0)</f>
        <v>0</v>
      </c>
      <c r="J37">
        <f>IF(J18&gt;=$F$9,J34+J35,0)</f>
        <v>0</v>
      </c>
      <c r="K37">
        <f>IF(K18&gt;=$F$9,K34+K35,0)</f>
        <v>0</v>
      </c>
      <c r="L37">
        <f>IF(L18&gt;=$F$9,L34+L35,0)</f>
        <v>0</v>
      </c>
      <c r="M37">
        <f>IF(M18&gt;=$F$9,M34+M35,0)</f>
        <v>0</v>
      </c>
      <c r="N37">
        <f>IF(N18&gt;=$F$9,N34+N35,0)</f>
        <v>0</v>
      </c>
      <c r="O37">
        <f>IF(O18&gt;=$F$9,O34+O35,0)</f>
        <v>0</v>
      </c>
      <c r="P37">
        <f>IF(P18&gt;=$F$9,P34+P35,0)</f>
        <v>0</v>
      </c>
      <c r="Q37">
        <f>IF(Q18&gt;=$F$9,Q34+Q35,0)</f>
        <v>0</v>
      </c>
      <c r="R37">
        <f>IF(R18&gt;=$F$9,R34+R35,0)</f>
        <v>0</v>
      </c>
      <c r="S37">
        <f>IF(S18&gt;=$F$9,S34+S35,0)</f>
        <v>0</v>
      </c>
      <c r="T37">
        <f>IF(T18&gt;=$F$9,T34+T35,0)</f>
        <v>0</v>
      </c>
      <c r="U37">
        <f>IF(U18&gt;=$F$9,U34+U35,0)</f>
        <v>0</v>
      </c>
      <c r="V37">
        <f>IF(V18&gt;=$F$9,V34+V35,0)</f>
        <v>0</v>
      </c>
      <c r="W37">
        <f>IF(W18&gt;=$F$9,W34+W35,0)</f>
        <v>0</v>
      </c>
      <c r="X37">
        <f>IF(X18&gt;=$F$9,X34+X35,0)</f>
        <v>0</v>
      </c>
      <c r="Y37">
        <f>IF(Y18&gt;=$F$9,Y34+Y35,0)</f>
        <v>0</v>
      </c>
      <c r="Z37">
        <f>IF(Z18&gt;=$F$9,Z34+Z35,0)</f>
        <v>0</v>
      </c>
      <c r="AA37">
        <f>IF(AA18&gt;=$F$9,AA34+AA35,0)</f>
        <v>0</v>
      </c>
      <c r="AB37">
        <f>IF(AB18&gt;=$F$9,AB34+AB35,0)</f>
        <v>0</v>
      </c>
      <c r="AC37">
        <f>IF(AC18&gt;=$F$9,AC34+AC35,0)</f>
        <v>0</v>
      </c>
      <c r="AD37">
        <f>IF(AD18&gt;=$F$9,AD34+AD35,0)</f>
        <v>0</v>
      </c>
      <c r="AE37">
        <f>IF(AE18&gt;=$F$9,AE34+AE35,0)</f>
        <v>0</v>
      </c>
      <c r="AF37">
        <f>IF(AF18&gt;=$F$9,AF34+AF35,0)</f>
        <v>0</v>
      </c>
      <c r="AG37">
        <f>IF(AG18&gt;=$F$9,AG34+AG35,0)</f>
        <v>0</v>
      </c>
      <c r="AH37">
        <f>IF(AH18&gt;=$F$9,AH34+AH35,0)</f>
        <v>0</v>
      </c>
      <c r="AI37">
        <f>IF(AI18&gt;=$F$9,AI34+AI35,0)</f>
        <v>0</v>
      </c>
    </row>
    <row r="39" spans="1:35" x14ac:dyDescent="0.25">
      <c r="A39" s="6" t="s">
        <v>139</v>
      </c>
      <c r="F39">
        <f t="shared" ref="F39:AI39" si="3">F20+F26+F32</f>
        <v>0</v>
      </c>
      <c r="G39">
        <f t="shared" si="3"/>
        <v>0</v>
      </c>
      <c r="H39">
        <f t="shared" si="3"/>
        <v>0</v>
      </c>
      <c r="I39">
        <f t="shared" si="3"/>
        <v>0</v>
      </c>
      <c r="J39">
        <f t="shared" si="3"/>
        <v>0</v>
      </c>
      <c r="K39">
        <f t="shared" si="3"/>
        <v>0</v>
      </c>
      <c r="L39">
        <f t="shared" si="3"/>
        <v>0</v>
      </c>
      <c r="M39">
        <f t="shared" si="3"/>
        <v>0</v>
      </c>
      <c r="N39">
        <f t="shared" si="3"/>
        <v>0</v>
      </c>
      <c r="O39">
        <f t="shared" si="3"/>
        <v>0</v>
      </c>
      <c r="P39">
        <f t="shared" si="3"/>
        <v>0</v>
      </c>
      <c r="Q39">
        <f t="shared" si="3"/>
        <v>0</v>
      </c>
      <c r="R39">
        <f t="shared" si="3"/>
        <v>0</v>
      </c>
      <c r="S39">
        <f t="shared" si="3"/>
        <v>0</v>
      </c>
      <c r="T39">
        <f t="shared" si="3"/>
        <v>0</v>
      </c>
      <c r="U39">
        <f t="shared" si="3"/>
        <v>0</v>
      </c>
      <c r="V39">
        <f t="shared" si="3"/>
        <v>0</v>
      </c>
      <c r="W39">
        <f t="shared" si="3"/>
        <v>0</v>
      </c>
      <c r="X39">
        <f t="shared" si="3"/>
        <v>0</v>
      </c>
      <c r="Y39">
        <f t="shared" si="3"/>
        <v>0</v>
      </c>
      <c r="Z39">
        <f t="shared" si="3"/>
        <v>0</v>
      </c>
      <c r="AA39">
        <f t="shared" si="3"/>
        <v>0</v>
      </c>
      <c r="AB39">
        <f t="shared" si="3"/>
        <v>0</v>
      </c>
      <c r="AC39">
        <f t="shared" si="3"/>
        <v>0</v>
      </c>
      <c r="AD39">
        <f t="shared" si="3"/>
        <v>0</v>
      </c>
      <c r="AE39">
        <f t="shared" si="3"/>
        <v>0</v>
      </c>
      <c r="AF39">
        <f t="shared" si="3"/>
        <v>0</v>
      </c>
      <c r="AG39">
        <f t="shared" si="3"/>
        <v>0</v>
      </c>
      <c r="AH39">
        <f t="shared" si="3"/>
        <v>0</v>
      </c>
      <c r="AI39">
        <f t="shared" si="3"/>
        <v>0</v>
      </c>
    </row>
    <row r="40" spans="1:35" x14ac:dyDescent="0.25">
      <c r="A40" s="6" t="s">
        <v>140</v>
      </c>
      <c r="F40">
        <f t="shared" ref="F40:AI40" si="4">F22+F28+F34</f>
        <v>0</v>
      </c>
      <c r="G40">
        <f t="shared" si="4"/>
        <v>0</v>
      </c>
      <c r="H40">
        <f t="shared" si="4"/>
        <v>0</v>
      </c>
      <c r="I40">
        <f t="shared" si="4"/>
        <v>0</v>
      </c>
      <c r="J40">
        <f t="shared" si="4"/>
        <v>0</v>
      </c>
      <c r="K40">
        <f t="shared" si="4"/>
        <v>0</v>
      </c>
      <c r="L40">
        <f t="shared" si="4"/>
        <v>0</v>
      </c>
      <c r="M40">
        <f t="shared" si="4"/>
        <v>0</v>
      </c>
      <c r="N40">
        <f t="shared" si="4"/>
        <v>0</v>
      </c>
      <c r="O40">
        <f t="shared" si="4"/>
        <v>0</v>
      </c>
      <c r="P40">
        <f t="shared" si="4"/>
        <v>0</v>
      </c>
      <c r="Q40">
        <f t="shared" si="4"/>
        <v>0</v>
      </c>
      <c r="R40">
        <f t="shared" si="4"/>
        <v>0</v>
      </c>
      <c r="S40">
        <f t="shared" si="4"/>
        <v>0</v>
      </c>
      <c r="T40">
        <f t="shared" si="4"/>
        <v>0</v>
      </c>
      <c r="U40">
        <f t="shared" si="4"/>
        <v>0</v>
      </c>
      <c r="V40">
        <f t="shared" si="4"/>
        <v>0</v>
      </c>
      <c r="W40">
        <f t="shared" si="4"/>
        <v>0</v>
      </c>
      <c r="X40">
        <f t="shared" si="4"/>
        <v>0</v>
      </c>
      <c r="Y40">
        <f t="shared" si="4"/>
        <v>0</v>
      </c>
      <c r="Z40">
        <f t="shared" si="4"/>
        <v>0</v>
      </c>
      <c r="AA40">
        <f t="shared" si="4"/>
        <v>0</v>
      </c>
      <c r="AB40">
        <f t="shared" si="4"/>
        <v>0</v>
      </c>
      <c r="AC40">
        <f t="shared" si="4"/>
        <v>0</v>
      </c>
      <c r="AD40">
        <f t="shared" si="4"/>
        <v>0</v>
      </c>
      <c r="AE40">
        <f t="shared" si="4"/>
        <v>0</v>
      </c>
      <c r="AF40">
        <f t="shared" si="4"/>
        <v>0</v>
      </c>
      <c r="AG40">
        <f t="shared" si="4"/>
        <v>0</v>
      </c>
      <c r="AH40">
        <f t="shared" si="4"/>
        <v>0</v>
      </c>
      <c r="AI40">
        <f t="shared" si="4"/>
        <v>0</v>
      </c>
    </row>
    <row r="41" spans="1:35" x14ac:dyDescent="0.25">
      <c r="A41" s="6" t="s">
        <v>141</v>
      </c>
      <c r="F41">
        <f t="shared" ref="F41:AI41" si="5">F23+F29+F35</f>
        <v>0</v>
      </c>
      <c r="G41">
        <f t="shared" si="5"/>
        <v>0</v>
      </c>
      <c r="H41">
        <f t="shared" si="5"/>
        <v>0</v>
      </c>
      <c r="I41">
        <f t="shared" si="5"/>
        <v>0</v>
      </c>
      <c r="J41">
        <f t="shared" si="5"/>
        <v>0</v>
      </c>
      <c r="K41">
        <f t="shared" si="5"/>
        <v>0</v>
      </c>
      <c r="L41">
        <f t="shared" si="5"/>
        <v>0</v>
      </c>
      <c r="M41">
        <f t="shared" si="5"/>
        <v>0</v>
      </c>
      <c r="N41">
        <f t="shared" si="5"/>
        <v>0</v>
      </c>
      <c r="O41">
        <f t="shared" si="5"/>
        <v>0</v>
      </c>
      <c r="P41">
        <f t="shared" si="5"/>
        <v>0</v>
      </c>
      <c r="Q41">
        <f t="shared" si="5"/>
        <v>0</v>
      </c>
      <c r="R41">
        <f t="shared" si="5"/>
        <v>0</v>
      </c>
      <c r="S41">
        <f t="shared" si="5"/>
        <v>0</v>
      </c>
      <c r="T41">
        <f t="shared" si="5"/>
        <v>0</v>
      </c>
      <c r="U41">
        <f t="shared" si="5"/>
        <v>0</v>
      </c>
      <c r="V41">
        <f t="shared" si="5"/>
        <v>0</v>
      </c>
      <c r="W41">
        <f t="shared" si="5"/>
        <v>0</v>
      </c>
      <c r="X41">
        <f t="shared" si="5"/>
        <v>0</v>
      </c>
      <c r="Y41">
        <f t="shared" si="5"/>
        <v>0</v>
      </c>
      <c r="Z41">
        <f t="shared" si="5"/>
        <v>0</v>
      </c>
      <c r="AA41">
        <f t="shared" si="5"/>
        <v>0</v>
      </c>
      <c r="AB41">
        <f t="shared" si="5"/>
        <v>0</v>
      </c>
      <c r="AC41">
        <f t="shared" si="5"/>
        <v>0</v>
      </c>
      <c r="AD41">
        <f t="shared" si="5"/>
        <v>0</v>
      </c>
      <c r="AE41">
        <f t="shared" si="5"/>
        <v>0</v>
      </c>
      <c r="AF41">
        <f t="shared" si="5"/>
        <v>0</v>
      </c>
      <c r="AG41">
        <f t="shared" si="5"/>
        <v>0</v>
      </c>
      <c r="AH41">
        <f t="shared" si="5"/>
        <v>0</v>
      </c>
      <c r="AI41">
        <f t="shared" si="5"/>
        <v>0</v>
      </c>
    </row>
    <row r="42" spans="1:35" x14ac:dyDescent="0.25">
      <c r="A42" s="6" t="s">
        <v>142</v>
      </c>
      <c r="F42">
        <f t="shared" ref="F42:AI42" si="6">F25+F31+F37</f>
        <v>0</v>
      </c>
      <c r="G42">
        <f t="shared" si="6"/>
        <v>0</v>
      </c>
      <c r="H42">
        <f t="shared" si="6"/>
        <v>0</v>
      </c>
      <c r="I42">
        <f t="shared" si="6"/>
        <v>0</v>
      </c>
      <c r="J42">
        <f t="shared" si="6"/>
        <v>0</v>
      </c>
      <c r="K42">
        <f t="shared" si="6"/>
        <v>0</v>
      </c>
      <c r="L42">
        <f t="shared" si="6"/>
        <v>0</v>
      </c>
      <c r="M42">
        <f t="shared" si="6"/>
        <v>0</v>
      </c>
      <c r="N42">
        <f t="shared" si="6"/>
        <v>0</v>
      </c>
      <c r="O42">
        <f t="shared" si="6"/>
        <v>0</v>
      </c>
      <c r="P42">
        <f t="shared" si="6"/>
        <v>0</v>
      </c>
      <c r="Q42">
        <f t="shared" si="6"/>
        <v>0</v>
      </c>
      <c r="R42">
        <f t="shared" si="6"/>
        <v>0</v>
      </c>
      <c r="S42">
        <f t="shared" si="6"/>
        <v>0</v>
      </c>
      <c r="T42">
        <f t="shared" si="6"/>
        <v>0</v>
      </c>
      <c r="U42">
        <f t="shared" si="6"/>
        <v>0</v>
      </c>
      <c r="V42">
        <f t="shared" si="6"/>
        <v>0</v>
      </c>
      <c r="W42">
        <f t="shared" si="6"/>
        <v>0</v>
      </c>
      <c r="X42">
        <f t="shared" si="6"/>
        <v>0</v>
      </c>
      <c r="Y42">
        <f t="shared" si="6"/>
        <v>0</v>
      </c>
      <c r="Z42">
        <f t="shared" si="6"/>
        <v>0</v>
      </c>
      <c r="AA42">
        <f t="shared" si="6"/>
        <v>0</v>
      </c>
      <c r="AB42">
        <f t="shared" si="6"/>
        <v>0</v>
      </c>
      <c r="AC42">
        <f t="shared" si="6"/>
        <v>0</v>
      </c>
      <c r="AD42">
        <f t="shared" si="6"/>
        <v>0</v>
      </c>
      <c r="AE42">
        <f t="shared" si="6"/>
        <v>0</v>
      </c>
      <c r="AF42">
        <f t="shared" si="6"/>
        <v>0</v>
      </c>
      <c r="AG42">
        <f t="shared" si="6"/>
        <v>0</v>
      </c>
      <c r="AH42">
        <f t="shared" si="6"/>
        <v>0</v>
      </c>
      <c r="AI42">
        <f t="shared" si="6"/>
        <v>0</v>
      </c>
    </row>
    <row r="45" spans="1:35" x14ac:dyDescent="0.25">
      <c r="A45" s="9" t="s">
        <v>143</v>
      </c>
      <c r="B45" s="5"/>
      <c r="C45" s="5"/>
      <c r="D45" s="5"/>
      <c r="E45" s="5"/>
      <c r="F45" s="5"/>
      <c r="G45" s="5"/>
    </row>
    <row r="46" spans="1:35" ht="45" customHeight="1" x14ac:dyDescent="0.25">
      <c r="A46" s="7" t="s">
        <v>144</v>
      </c>
      <c r="B46" s="7" t="s">
        <v>145</v>
      </c>
      <c r="C46" s="7" t="s">
        <v>146</v>
      </c>
      <c r="D46" s="7" t="s">
        <v>147</v>
      </c>
      <c r="E46" s="7" t="s">
        <v>116</v>
      </c>
      <c r="F46" s="7" t="s">
        <v>118</v>
      </c>
      <c r="G46" s="7" t="s">
        <v>119</v>
      </c>
    </row>
    <row r="47" spans="1:35" x14ac:dyDescent="0.25">
      <c r="A47" s="6" t="s">
        <v>148</v>
      </c>
      <c r="B47" s="10"/>
      <c r="C47" s="22"/>
      <c r="D47" s="22"/>
      <c r="E47" s="22"/>
      <c r="F47" s="10"/>
      <c r="G47" s="10"/>
    </row>
    <row r="48" spans="1:35" x14ac:dyDescent="0.25">
      <c r="A48" s="6" t="s">
        <v>149</v>
      </c>
      <c r="B48" s="10"/>
      <c r="C48" s="22"/>
      <c r="D48" s="22"/>
      <c r="E48" s="22"/>
      <c r="F48" s="10"/>
      <c r="G48" s="10"/>
    </row>
    <row r="49" spans="1:7" x14ac:dyDescent="0.25">
      <c r="A49" s="6" t="s">
        <v>150</v>
      </c>
      <c r="B49" s="10"/>
      <c r="C49" s="22"/>
      <c r="D49" s="22"/>
      <c r="E49" s="22"/>
      <c r="F49" s="10"/>
      <c r="G49" s="10"/>
    </row>
    <row r="50" spans="1:7" x14ac:dyDescent="0.25">
      <c r="A50" s="6" t="s">
        <v>151</v>
      </c>
      <c r="B50" s="10"/>
      <c r="C50" s="22"/>
      <c r="D50" s="22"/>
      <c r="E50" s="22"/>
      <c r="F50" s="10"/>
      <c r="G50" s="10"/>
    </row>
    <row r="51" spans="1:7" x14ac:dyDescent="0.25">
      <c r="A51" s="6" t="s">
        <v>152</v>
      </c>
      <c r="B51" s="10"/>
      <c r="C51" s="22"/>
      <c r="D51" s="22"/>
      <c r="E51" s="22"/>
      <c r="F51" s="10"/>
      <c r="G51" s="10"/>
    </row>
  </sheetData>
  <mergeCells count="1">
    <mergeCell ref="A2:I2"/>
  </mergeCells>
  <dataValidations count="1">
    <dataValidation type="list" allowBlank="1" sqref="G47:G51 I5:I11" xr:uid="{00000000-0002-0000-0200-000000000000}">
      <formula1>"Committed / contracted,Advanced / indicative,Target / assumption"</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AJ149"/>
  <sheetViews>
    <sheetView zoomScale="85" zoomScaleNormal="85" workbookViewId="0">
      <pane xSplit="5" ySplit="4" topLeftCell="F98" activePane="bottomRight" state="frozen"/>
      <selection pane="topRight" activeCell="C29" sqref="C29"/>
      <selection pane="bottomLeft" activeCell="C29" sqref="C29"/>
      <selection pane="bottomRight" activeCell="A125" sqref="A125:XFD125"/>
    </sheetView>
  </sheetViews>
  <sheetFormatPr defaultRowHeight="15" x14ac:dyDescent="0.25"/>
  <cols>
    <col min="1" max="1" width="44" customWidth="1"/>
    <col min="2" max="2" width="20" customWidth="1"/>
    <col min="3" max="3" width="20.85546875" customWidth="1"/>
    <col min="4" max="4" width="17.7109375" customWidth="1"/>
    <col min="5" max="5" width="14" customWidth="1"/>
    <col min="6" max="35" width="14.140625" customWidth="1"/>
  </cols>
  <sheetData>
    <row r="1" spans="1:35" ht="18.75" customHeight="1" x14ac:dyDescent="0.3">
      <c r="A1" s="1" t="s">
        <v>153</v>
      </c>
    </row>
    <row r="2" spans="1:35" x14ac:dyDescent="0.25">
      <c r="A2" s="19" t="s">
        <v>154</v>
      </c>
    </row>
    <row r="3" spans="1:35" x14ac:dyDescent="0.25">
      <c r="A3" s="6" t="s">
        <v>129</v>
      </c>
      <c r="F3">
        <v>1</v>
      </c>
      <c r="G3">
        <v>2</v>
      </c>
      <c r="H3">
        <v>3</v>
      </c>
      <c r="I3">
        <v>4</v>
      </c>
      <c r="J3">
        <v>5</v>
      </c>
      <c r="K3">
        <v>6</v>
      </c>
      <c r="L3">
        <v>7</v>
      </c>
      <c r="M3">
        <v>8</v>
      </c>
      <c r="N3">
        <v>9</v>
      </c>
      <c r="O3">
        <v>10</v>
      </c>
      <c r="P3">
        <v>11</v>
      </c>
      <c r="Q3">
        <v>12</v>
      </c>
      <c r="R3">
        <v>13</v>
      </c>
      <c r="S3">
        <v>14</v>
      </c>
      <c r="T3">
        <v>15</v>
      </c>
      <c r="U3">
        <v>16</v>
      </c>
      <c r="V3">
        <v>17</v>
      </c>
      <c r="W3">
        <v>18</v>
      </c>
      <c r="X3">
        <v>19</v>
      </c>
      <c r="Y3">
        <v>20</v>
      </c>
      <c r="Z3">
        <v>21</v>
      </c>
      <c r="AA3">
        <v>22</v>
      </c>
      <c r="AB3">
        <v>23</v>
      </c>
      <c r="AC3">
        <v>24</v>
      </c>
      <c r="AD3">
        <v>25</v>
      </c>
      <c r="AE3">
        <v>26</v>
      </c>
      <c r="AF3">
        <v>27</v>
      </c>
      <c r="AG3">
        <v>28</v>
      </c>
      <c r="AH3">
        <v>29</v>
      </c>
      <c r="AI3">
        <v>30</v>
      </c>
    </row>
    <row r="4" spans="1:35" s="21" customFormat="1" x14ac:dyDescent="0.25">
      <c r="A4" s="6" t="s">
        <v>130</v>
      </c>
      <c r="F4" s="21">
        <f>'Inputs &amp; Assumptions'!$B$16+(F3-1)</f>
        <v>2026</v>
      </c>
      <c r="G4" s="21">
        <f>'Inputs &amp; Assumptions'!$B$16+(G3-1)</f>
        <v>2027</v>
      </c>
      <c r="H4" s="21">
        <f>'Inputs &amp; Assumptions'!$B$16+(H3-1)</f>
        <v>2028</v>
      </c>
      <c r="I4" s="21">
        <f>'Inputs &amp; Assumptions'!$B$16+(I3-1)</f>
        <v>2029</v>
      </c>
      <c r="J4" s="21">
        <f>'Inputs &amp; Assumptions'!$B$16+(J3-1)</f>
        <v>2030</v>
      </c>
      <c r="K4" s="21">
        <f>'Inputs &amp; Assumptions'!$B$16+(K3-1)</f>
        <v>2031</v>
      </c>
      <c r="L4" s="21">
        <f>'Inputs &amp; Assumptions'!$B$16+(L3-1)</f>
        <v>2032</v>
      </c>
      <c r="M4" s="21">
        <f>'Inputs &amp; Assumptions'!$B$16+(M3-1)</f>
        <v>2033</v>
      </c>
      <c r="N4" s="21">
        <f>'Inputs &amp; Assumptions'!$B$16+(N3-1)</f>
        <v>2034</v>
      </c>
      <c r="O4" s="21">
        <f>'Inputs &amp; Assumptions'!$B$16+(O3-1)</f>
        <v>2035</v>
      </c>
      <c r="P4" s="21">
        <f>'Inputs &amp; Assumptions'!$B$16+(P3-1)</f>
        <v>2036</v>
      </c>
      <c r="Q4" s="21">
        <f>'Inputs &amp; Assumptions'!$B$16+(Q3-1)</f>
        <v>2037</v>
      </c>
      <c r="R4" s="21">
        <f>'Inputs &amp; Assumptions'!$B$16+(R3-1)</f>
        <v>2038</v>
      </c>
      <c r="S4" s="21">
        <f>'Inputs &amp; Assumptions'!$B$16+(S3-1)</f>
        <v>2039</v>
      </c>
      <c r="T4" s="21">
        <f>'Inputs &amp; Assumptions'!$B$16+(T3-1)</f>
        <v>2040</v>
      </c>
      <c r="U4" s="21">
        <f>'Inputs &amp; Assumptions'!$B$16+(U3-1)</f>
        <v>2041</v>
      </c>
      <c r="V4" s="21">
        <f>'Inputs &amp; Assumptions'!$B$16+(V3-1)</f>
        <v>2042</v>
      </c>
      <c r="W4" s="21">
        <f>'Inputs &amp; Assumptions'!$B$16+(W3-1)</f>
        <v>2043</v>
      </c>
      <c r="X4" s="21">
        <f>'Inputs &amp; Assumptions'!$B$16+(X3-1)</f>
        <v>2044</v>
      </c>
      <c r="Y4" s="21">
        <f>'Inputs &amp; Assumptions'!$B$16+(Y3-1)</f>
        <v>2045</v>
      </c>
      <c r="Z4" s="21">
        <f>'Inputs &amp; Assumptions'!$B$16+(Z3-1)</f>
        <v>2046</v>
      </c>
      <c r="AA4" s="21">
        <f>'Inputs &amp; Assumptions'!$B$16+(AA3-1)</f>
        <v>2047</v>
      </c>
      <c r="AB4" s="21">
        <f>'Inputs &amp; Assumptions'!$B$16+(AB3-1)</f>
        <v>2048</v>
      </c>
      <c r="AC4" s="21">
        <f>'Inputs &amp; Assumptions'!$B$16+(AC3-1)</f>
        <v>2049</v>
      </c>
      <c r="AD4" s="21">
        <f>'Inputs &amp; Assumptions'!$B$16+(AD3-1)</f>
        <v>2050</v>
      </c>
      <c r="AE4" s="21">
        <f>'Inputs &amp; Assumptions'!$B$16+(AE3-1)</f>
        <v>2051</v>
      </c>
      <c r="AF4" s="21">
        <f>'Inputs &amp; Assumptions'!$B$16+(AF3-1)</f>
        <v>2052</v>
      </c>
      <c r="AG4" s="21">
        <f>'Inputs &amp; Assumptions'!$B$16+(AG3-1)</f>
        <v>2053</v>
      </c>
      <c r="AH4" s="21">
        <f>'Inputs &amp; Assumptions'!$B$16+(AH3-1)</f>
        <v>2054</v>
      </c>
      <c r="AI4" s="21">
        <f>'Inputs &amp; Assumptions'!$B$16+(AI3-1)</f>
        <v>2055</v>
      </c>
    </row>
    <row r="6" spans="1:35" x14ac:dyDescent="0.25">
      <c r="A6" t="s">
        <v>155</v>
      </c>
      <c r="F6" s="17">
        <f>(1+'Inputs &amp; Assumptions'!$B$17)^(F3-1)</f>
        <v>1</v>
      </c>
      <c r="G6" s="17">
        <f>(1+'Inputs &amp; Assumptions'!$B$17)^(G3-1)</f>
        <v>1.02</v>
      </c>
      <c r="H6" s="17">
        <f>(1+'Inputs &amp; Assumptions'!$B$17)^(H3-1)</f>
        <v>1.0404</v>
      </c>
      <c r="I6" s="17">
        <f>(1+'Inputs &amp; Assumptions'!$B$17)^(I3-1)</f>
        <v>1.0612079999999999</v>
      </c>
      <c r="J6" s="17">
        <f>(1+'Inputs &amp; Assumptions'!$B$17)^(J3-1)</f>
        <v>1.08243216</v>
      </c>
      <c r="K6" s="17">
        <f>(1+'Inputs &amp; Assumptions'!$B$17)^(K3-1)</f>
        <v>1.1040808032</v>
      </c>
      <c r="L6" s="17">
        <f>(1+'Inputs &amp; Assumptions'!$B$17)^(L3-1)</f>
        <v>1.1261624192640001</v>
      </c>
      <c r="M6" s="17">
        <f>(1+'Inputs &amp; Assumptions'!$B$17)^(M3-1)</f>
        <v>1.1486856676492798</v>
      </c>
      <c r="N6" s="17">
        <f>(1+'Inputs &amp; Assumptions'!$B$17)^(N3-1)</f>
        <v>1.1716593810022655</v>
      </c>
      <c r="O6" s="17">
        <f>(1+'Inputs &amp; Assumptions'!$B$17)^(O3-1)</f>
        <v>1.1950925686223108</v>
      </c>
      <c r="P6" s="17">
        <f>(1+'Inputs &amp; Assumptions'!$B$17)^(P3-1)</f>
        <v>1.2189944199947571</v>
      </c>
      <c r="Q6" s="17">
        <f>(1+'Inputs &amp; Assumptions'!$B$17)^(Q3-1)</f>
        <v>1.243374308394652</v>
      </c>
      <c r="R6" s="17">
        <f>(1+'Inputs &amp; Assumptions'!$B$17)^(R3-1)</f>
        <v>1.2682417945625453</v>
      </c>
      <c r="S6" s="17">
        <f>(1+'Inputs &amp; Assumptions'!$B$17)^(S3-1)</f>
        <v>1.2936066304537961</v>
      </c>
      <c r="T6" s="17">
        <f>(1+'Inputs &amp; Assumptions'!$B$17)^(T3-1)</f>
        <v>1.3194787630628722</v>
      </c>
      <c r="U6" s="17">
        <f>(1+'Inputs &amp; Assumptions'!$B$17)^(U3-1)</f>
        <v>1.3458683383241292</v>
      </c>
      <c r="V6" s="17">
        <f>(1+'Inputs &amp; Assumptions'!$B$17)^(V3-1)</f>
        <v>1.372785705090612</v>
      </c>
      <c r="W6" s="17">
        <f>(1+'Inputs &amp; Assumptions'!$B$17)^(W3-1)</f>
        <v>1.4002414191924244</v>
      </c>
      <c r="X6" s="17">
        <f>(1+'Inputs &amp; Assumptions'!$B$17)^(X3-1)</f>
        <v>1.4282462475762727</v>
      </c>
      <c r="Y6" s="17">
        <f>(1+'Inputs &amp; Assumptions'!$B$17)^(Y3-1)</f>
        <v>1.4568111725277981</v>
      </c>
      <c r="Z6" s="17">
        <f>(1+'Inputs &amp; Assumptions'!$B$17)^(Z3-1)</f>
        <v>1.4859473959783542</v>
      </c>
      <c r="AA6" s="17">
        <f>(1+'Inputs &amp; Assumptions'!$B$17)^(AA3-1)</f>
        <v>1.5156663438979212</v>
      </c>
      <c r="AB6" s="17">
        <f>(1+'Inputs &amp; Assumptions'!$B$17)^(AB3-1)</f>
        <v>1.5459796707758797</v>
      </c>
      <c r="AC6" s="17">
        <f>(1+'Inputs &amp; Assumptions'!$B$17)^(AC3-1)</f>
        <v>1.576899264191397</v>
      </c>
      <c r="AD6" s="17">
        <f>(1+'Inputs &amp; Assumptions'!$B$17)^(AD3-1)</f>
        <v>1.608437249475225</v>
      </c>
      <c r="AE6" s="17">
        <f>(1+'Inputs &amp; Assumptions'!$B$17)^(AE3-1)</f>
        <v>1.6406059944647295</v>
      </c>
      <c r="AF6" s="17">
        <f>(1+'Inputs &amp; Assumptions'!$B$17)^(AF3-1)</f>
        <v>1.6734181143540243</v>
      </c>
      <c r="AG6" s="17">
        <f>(1+'Inputs &amp; Assumptions'!$B$17)^(AG3-1)</f>
        <v>1.7068864766411045</v>
      </c>
      <c r="AH6" s="17">
        <f>(1+'Inputs &amp; Assumptions'!$B$17)^(AH3-1)</f>
        <v>1.7410242061739269</v>
      </c>
      <c r="AI6" s="17">
        <f>(1+'Inputs &amp; Assumptions'!$B$17)^(AI3-1)</f>
        <v>1.7758446902974052</v>
      </c>
    </row>
    <row r="7" spans="1:35" x14ac:dyDescent="0.25">
      <c r="A7" t="s">
        <v>156</v>
      </c>
      <c r="F7">
        <f>1/(1+'Inputs &amp; Assumptions'!$B$18)^(F3-1)</f>
        <v>1</v>
      </c>
      <c r="G7" s="17">
        <f>1/(1+'Inputs &amp; Assumptions'!$B$18)^(G3-1)</f>
        <v>0.89285714285714279</v>
      </c>
      <c r="H7" s="17">
        <f>1/(1+'Inputs &amp; Assumptions'!$B$18)^(H3-1)</f>
        <v>0.79719387755102034</v>
      </c>
      <c r="I7" s="17">
        <f>1/(1+'Inputs &amp; Assumptions'!$B$18)^(I3-1)</f>
        <v>0.71178024781341087</v>
      </c>
      <c r="J7" s="17">
        <f>1/(1+'Inputs &amp; Assumptions'!$B$18)^(J3-1)</f>
        <v>0.63551807840483121</v>
      </c>
      <c r="K7" s="17">
        <f>1/(1+'Inputs &amp; Assumptions'!$B$18)^(K3-1)</f>
        <v>0.56742685571859919</v>
      </c>
      <c r="L7" s="17">
        <f>1/(1+'Inputs &amp; Assumptions'!$B$18)^(L3-1)</f>
        <v>0.50663112117732068</v>
      </c>
      <c r="M7" s="17">
        <f>1/(1+'Inputs &amp; Assumptions'!$B$18)^(M3-1)</f>
        <v>0.45234921533689343</v>
      </c>
      <c r="N7" s="17">
        <f>1/(1+'Inputs &amp; Assumptions'!$B$18)^(N3-1)</f>
        <v>0.4038832279793691</v>
      </c>
      <c r="O7" s="17">
        <f>1/(1+'Inputs &amp; Assumptions'!$B$18)^(O3-1)</f>
        <v>0.36061002498157957</v>
      </c>
      <c r="P7" s="17">
        <f>1/(1+'Inputs &amp; Assumptions'!$B$18)^(P3-1)</f>
        <v>0.32197323659069599</v>
      </c>
      <c r="Q7" s="17">
        <f>1/(1+'Inputs &amp; Assumptions'!$B$18)^(Q3-1)</f>
        <v>0.28747610409883567</v>
      </c>
      <c r="R7" s="17">
        <f>1/(1+'Inputs &amp; Assumptions'!$B$18)^(R3-1)</f>
        <v>0.25667509294538904</v>
      </c>
      <c r="S7" s="17">
        <f>1/(1+'Inputs &amp; Assumptions'!$B$18)^(S3-1)</f>
        <v>0.22917419012981158</v>
      </c>
      <c r="T7" s="17">
        <f>1/(1+'Inputs &amp; Assumptions'!$B$18)^(T3-1)</f>
        <v>0.20461981261590317</v>
      </c>
      <c r="U7" s="17">
        <f>1/(1+'Inputs &amp; Assumptions'!$B$18)^(U3-1)</f>
        <v>0.18269626126419927</v>
      </c>
      <c r="V7" s="17">
        <f>1/(1+'Inputs &amp; Assumptions'!$B$18)^(V3-1)</f>
        <v>0.16312166184303503</v>
      </c>
      <c r="W7" s="17">
        <f>1/(1+'Inputs &amp; Assumptions'!$B$18)^(W3-1)</f>
        <v>0.14564434093128129</v>
      </c>
      <c r="X7" s="17">
        <f>1/(1+'Inputs &amp; Assumptions'!$B$18)^(X3-1)</f>
        <v>0.13003959011721541</v>
      </c>
      <c r="Y7" s="17">
        <f>1/(1+'Inputs &amp; Assumptions'!$B$18)^(Y3-1)</f>
        <v>0.1161067768903709</v>
      </c>
      <c r="Z7" s="17">
        <f>1/(1+'Inputs &amp; Assumptions'!$B$18)^(Z3-1)</f>
        <v>0.1036667650806883</v>
      </c>
      <c r="AA7" s="17">
        <f>1/(1+'Inputs &amp; Assumptions'!$B$18)^(AA3-1)</f>
        <v>9.2559611679185971E-2</v>
      </c>
      <c r="AB7" s="17">
        <f>1/(1+'Inputs &amp; Assumptions'!$B$18)^(AB3-1)</f>
        <v>8.2642510427844609E-2</v>
      </c>
      <c r="AC7" s="17">
        <f>1/(1+'Inputs &amp; Assumptions'!$B$18)^(AC3-1)</f>
        <v>7.3787955739146982E-2</v>
      </c>
      <c r="AD7" s="17">
        <f>1/(1+'Inputs &amp; Assumptions'!$B$18)^(AD3-1)</f>
        <v>6.5882103338524081E-2</v>
      </c>
      <c r="AE7" s="17">
        <f>1/(1+'Inputs &amp; Assumptions'!$B$18)^(AE3-1)</f>
        <v>5.8823306552253637E-2</v>
      </c>
      <c r="AF7" s="17">
        <f>1/(1+'Inputs &amp; Assumptions'!$B$18)^(AF3-1)</f>
        <v>5.2520809421655032E-2</v>
      </c>
      <c r="AG7" s="17">
        <f>1/(1+'Inputs &amp; Assumptions'!$B$18)^(AG3-1)</f>
        <v>4.6893579840763415E-2</v>
      </c>
      <c r="AH7" s="17">
        <f>1/(1+'Inputs &amp; Assumptions'!$B$18)^(AH3-1)</f>
        <v>4.1869267714967337E-2</v>
      </c>
      <c r="AI7" s="17">
        <f>1/(1+'Inputs &amp; Assumptions'!$B$18)^(AI3-1)</f>
        <v>3.7383274745506546E-2</v>
      </c>
    </row>
    <row r="8" spans="1:35" x14ac:dyDescent="0.25">
      <c r="A8" t="s">
        <v>157</v>
      </c>
      <c r="F8">
        <f>1/(1+'Inputs &amp; Assumptions'!$B$28)^(F3-1)</f>
        <v>1</v>
      </c>
      <c r="G8" s="17">
        <f>1/(1+'Inputs &amp; Assumptions'!$B$28)^(G3-1)</f>
        <v>0.90867787369377551</v>
      </c>
      <c r="H8" s="17">
        <f>1/(1+'Inputs &amp; Assumptions'!$B$28)^(H3-1)</f>
        <v>0.82569547814064104</v>
      </c>
      <c r="I8" s="17">
        <f>1/(1+'Inputs &amp; Assumptions'!$B$28)^(I3-1)</f>
        <v>0.750291211395403</v>
      </c>
      <c r="J8" s="17">
        <f>1/(1+'Inputs &amp; Assumptions'!$B$28)^(J3-1)</f>
        <v>0.68177302262190187</v>
      </c>
      <c r="K8" s="17">
        <f>1/(1+'Inputs &amp; Assumptions'!$B$28)^(K3-1)</f>
        <v>0.61951206053784813</v>
      </c>
      <c r="L8" s="17">
        <f>1/(1+'Inputs &amp; Assumptions'!$B$28)^(L3-1)</f>
        <v>0.56293690189718137</v>
      </c>
      <c r="M8" s="17">
        <f>1/(1+'Inputs &amp; Assumptions'!$B$28)^(M3-1)</f>
        <v>0.51152830703969232</v>
      </c>
      <c r="N8" s="17">
        <f>1/(1+'Inputs &amp; Assumptions'!$B$28)^(N3-1)</f>
        <v>0.4648144543750044</v>
      </c>
      <c r="O8" s="17">
        <f>1/(1+'Inputs &amp; Assumptions'!$B$28)^(O3-1)</f>
        <v>0.42236661006361137</v>
      </c>
      <c r="P8" s="17">
        <f>1/(1+'Inputs &amp; Assumptions'!$B$28)^(P3-1)</f>
        <v>0.38379519315185046</v>
      </c>
      <c r="Q8" s="17">
        <f>1/(1+'Inputs &amp; Assumptions'!$B$28)^(Q3-1)</f>
        <v>0.34874620004711532</v>
      </c>
      <c r="R8" s="17">
        <f>1/(1+'Inputs &amp; Assumptions'!$B$28)^(R3-1)</f>
        <v>0.31689795551759686</v>
      </c>
      <c r="S8" s="17">
        <f>1/(1+'Inputs &amp; Assumptions'!$B$28)^(S3-1)</f>
        <v>0.28795816039763461</v>
      </c>
      <c r="T8" s="17">
        <f>1/(1+'Inputs &amp; Assumptions'!$B$28)^(T3-1)</f>
        <v>0.26166120890289374</v>
      </c>
      <c r="U8" s="17">
        <f>1/(1+'Inputs &amp; Assumptions'!$B$28)^(U3-1)</f>
        <v>0.2377657509340243</v>
      </c>
      <c r="V8" s="17">
        <f>1/(1+'Inputs &amp; Assumptions'!$B$28)^(V3-1)</f>
        <v>0.21605247699593305</v>
      </c>
      <c r="W8" s="17">
        <f>1/(1+'Inputs &amp; Assumptions'!$B$28)^(W3-1)</f>
        <v>0.19632210540293779</v>
      </c>
      <c r="X8" s="17">
        <f>1/(1+'Inputs &amp; Assumptions'!$B$28)^(X3-1)</f>
        <v>0.17839355329662682</v>
      </c>
      <c r="Y8" s="17">
        <f>1/(1+'Inputs &amp; Assumptions'!$B$28)^(Y3-1)</f>
        <v>0.16210227469025607</v>
      </c>
      <c r="Z8" s="17">
        <f>1/(1+'Inputs &amp; Assumptions'!$B$28)^(Z3-1)</f>
        <v>0.14729875028646622</v>
      </c>
      <c r="AA8" s="17">
        <f>1/(1+'Inputs &amp; Assumptions'!$B$28)^(AA3-1)</f>
        <v>0.13384711520805653</v>
      </c>
      <c r="AB8" s="17">
        <f>1/(1+'Inputs &amp; Assumptions'!$B$28)^(AB3-1)</f>
        <v>0.12162391204730259</v>
      </c>
      <c r="AC8" s="17">
        <f>1/(1+'Inputs &amp; Assumptions'!$B$28)^(AC3-1)</f>
        <v>0.1105169577894617</v>
      </c>
      <c r="AD8" s="17">
        <f>1/(1+'Inputs &amp; Assumptions'!$B$28)^(AD3-1)</f>
        <v>0.10042431421123282</v>
      </c>
      <c r="AE8" s="17">
        <f>1/(1+'Inputs &amp; Assumptions'!$B$28)^(AE3-1)</f>
        <v>9.1253352304618632E-2</v>
      </c>
      <c r="AF8" s="17">
        <f>1/(1+'Inputs &amp; Assumptions'!$B$28)^(AF3-1)</f>
        <v>8.2919902139589857E-2</v>
      </c>
      <c r="AG8" s="17">
        <f>1/(1+'Inputs &amp; Assumptions'!$B$28)^(AG3-1)</f>
        <v>7.5347480363098462E-2</v>
      </c>
      <c r="AH8" s="17">
        <f>1/(1+'Inputs &amp; Assumptions'!$B$28)^(AH3-1)</f>
        <v>6.8466588244523827E-2</v>
      </c>
      <c r="AI8" s="17">
        <f>1/(1+'Inputs &amp; Assumptions'!$B$28)^(AI3-1)</f>
        <v>6.2214073825101149E-2</v>
      </c>
    </row>
    <row r="10" spans="1:35" x14ac:dyDescent="0.25">
      <c r="A10" s="9" t="s">
        <v>158</v>
      </c>
      <c r="B10" s="5"/>
      <c r="C10" s="5"/>
      <c r="D10" s="28" t="s">
        <v>118</v>
      </c>
      <c r="E10" s="5"/>
    </row>
    <row r="11" spans="1:35" s="59" customFormat="1" x14ac:dyDescent="0.25">
      <c r="A11" s="6" t="s">
        <v>159</v>
      </c>
      <c r="B11" s="60"/>
      <c r="D11" s="10"/>
    </row>
    <row r="12" spans="1:35" x14ac:dyDescent="0.25">
      <c r="A12" s="6" t="s">
        <v>160</v>
      </c>
      <c r="B12" s="11"/>
      <c r="C12" t="s">
        <v>161</v>
      </c>
      <c r="D12" s="10"/>
    </row>
    <row r="13" spans="1:35" x14ac:dyDescent="0.25">
      <c r="A13" s="6" t="s">
        <v>162</v>
      </c>
      <c r="B13" s="11"/>
      <c r="C13" t="s">
        <v>163</v>
      </c>
      <c r="D13" s="10"/>
    </row>
    <row r="14" spans="1:35" x14ac:dyDescent="0.25">
      <c r="A14" s="6" t="s">
        <v>164</v>
      </c>
      <c r="B14" s="26"/>
      <c r="C14" t="s">
        <v>165</v>
      </c>
      <c r="D14" s="10"/>
    </row>
    <row r="15" spans="1:35" x14ac:dyDescent="0.25">
      <c r="A15" s="6" t="s">
        <v>166</v>
      </c>
      <c r="B15" s="22"/>
      <c r="C15" t="s">
        <v>165</v>
      </c>
      <c r="D15" s="10"/>
    </row>
    <row r="16" spans="1:35" x14ac:dyDescent="0.25">
      <c r="A16" s="6" t="s">
        <v>167</v>
      </c>
      <c r="B16" s="26"/>
      <c r="C16" t="s">
        <v>165</v>
      </c>
      <c r="D16" s="10"/>
    </row>
    <row r="17" spans="1:35" x14ac:dyDescent="0.25">
      <c r="A17" s="6" t="s">
        <v>168</v>
      </c>
      <c r="B17" s="22"/>
      <c r="C17" t="s">
        <v>165</v>
      </c>
      <c r="D17" s="10"/>
    </row>
    <row r="18" spans="1:35" x14ac:dyDescent="0.25">
      <c r="A18" s="6"/>
      <c r="B18" s="6"/>
      <c r="C18" s="6"/>
      <c r="D18" s="6"/>
      <c r="E18" s="6"/>
      <c r="F18" s="6"/>
    </row>
    <row r="19" spans="1:35" x14ac:dyDescent="0.25">
      <c r="A19" s="9" t="s">
        <v>169</v>
      </c>
      <c r="B19" s="5"/>
      <c r="C19" s="5"/>
      <c r="D19" s="28" t="s">
        <v>118</v>
      </c>
      <c r="E19" s="5"/>
    </row>
    <row r="20" spans="1:35" x14ac:dyDescent="0.25">
      <c r="A20" s="19" t="s">
        <v>170</v>
      </c>
      <c r="D20" s="10"/>
      <c r="E20" s="29" t="s">
        <v>171</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row>
    <row r="21" spans="1:35" x14ac:dyDescent="0.25">
      <c r="A21" s="56"/>
      <c r="D21" s="57"/>
    </row>
    <row r="22" spans="1:35" x14ac:dyDescent="0.25">
      <c r="A22" s="21" t="s">
        <v>172</v>
      </c>
      <c r="B22" s="10"/>
      <c r="C22" t="s">
        <v>173</v>
      </c>
    </row>
    <row r="23" spans="1:35" s="23" customFormat="1" x14ac:dyDescent="0.25">
      <c r="A23" s="19" t="s">
        <v>174</v>
      </c>
      <c r="D23" s="10"/>
      <c r="E23" s="29" t="s">
        <v>175</v>
      </c>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row>
    <row r="24" spans="1:35" x14ac:dyDescent="0.25">
      <c r="A24" t="s">
        <v>176</v>
      </c>
      <c r="E24" s="29" t="s">
        <v>177</v>
      </c>
      <c r="F24" s="23">
        <f t="shared" ref="F24:AI24" si="0">IF(AND(F4&gt;=$B$12,F4&lt;$B$12+$B$13),$B$14*F6,0)</f>
        <v>0</v>
      </c>
      <c r="G24" s="23">
        <f t="shared" si="0"/>
        <v>0</v>
      </c>
      <c r="H24" s="23">
        <f t="shared" si="0"/>
        <v>0</v>
      </c>
      <c r="I24" s="23">
        <f t="shared" si="0"/>
        <v>0</v>
      </c>
      <c r="J24" s="23">
        <f t="shared" si="0"/>
        <v>0</v>
      </c>
      <c r="K24" s="23">
        <f t="shared" si="0"/>
        <v>0</v>
      </c>
      <c r="L24" s="23">
        <f t="shared" si="0"/>
        <v>0</v>
      </c>
      <c r="M24" s="23">
        <f t="shared" si="0"/>
        <v>0</v>
      </c>
      <c r="N24" s="23">
        <f t="shared" si="0"/>
        <v>0</v>
      </c>
      <c r="O24" s="23">
        <f t="shared" si="0"/>
        <v>0</v>
      </c>
      <c r="P24" s="23">
        <f t="shared" si="0"/>
        <v>0</v>
      </c>
      <c r="Q24" s="23">
        <f t="shared" si="0"/>
        <v>0</v>
      </c>
      <c r="R24" s="23">
        <f t="shared" si="0"/>
        <v>0</v>
      </c>
      <c r="S24" s="23">
        <f t="shared" si="0"/>
        <v>0</v>
      </c>
      <c r="T24" s="23">
        <f t="shared" si="0"/>
        <v>0</v>
      </c>
      <c r="U24" s="23">
        <f t="shared" si="0"/>
        <v>0</v>
      </c>
      <c r="V24" s="23">
        <f t="shared" si="0"/>
        <v>0</v>
      </c>
      <c r="W24" s="23">
        <f t="shared" si="0"/>
        <v>0</v>
      </c>
      <c r="X24" s="23">
        <f t="shared" si="0"/>
        <v>0</v>
      </c>
      <c r="Y24" s="23">
        <f t="shared" si="0"/>
        <v>0</v>
      </c>
      <c r="Z24" s="23">
        <f t="shared" si="0"/>
        <v>0</v>
      </c>
      <c r="AA24" s="23">
        <f t="shared" si="0"/>
        <v>0</v>
      </c>
      <c r="AB24" s="23">
        <f t="shared" si="0"/>
        <v>0</v>
      </c>
      <c r="AC24" s="23">
        <f t="shared" si="0"/>
        <v>0</v>
      </c>
      <c r="AD24" s="23">
        <f t="shared" si="0"/>
        <v>0</v>
      </c>
      <c r="AE24" s="23">
        <f t="shared" si="0"/>
        <v>0</v>
      </c>
      <c r="AF24" s="23">
        <f t="shared" si="0"/>
        <v>0</v>
      </c>
      <c r="AG24" s="23">
        <f t="shared" si="0"/>
        <v>0</v>
      </c>
      <c r="AH24" s="23">
        <f t="shared" si="0"/>
        <v>0</v>
      </c>
      <c r="AI24" s="23">
        <f t="shared" si="0"/>
        <v>0</v>
      </c>
    </row>
    <row r="25" spans="1:35" x14ac:dyDescent="0.25">
      <c r="A25" t="s">
        <v>178</v>
      </c>
      <c r="E25" s="29" t="s">
        <v>177</v>
      </c>
      <c r="F25" s="23">
        <f t="shared" ref="F25:AI25" si="1">$B$15*F6</f>
        <v>0</v>
      </c>
      <c r="G25" s="23">
        <f t="shared" si="1"/>
        <v>0</v>
      </c>
      <c r="H25" s="23">
        <f t="shared" si="1"/>
        <v>0</v>
      </c>
      <c r="I25" s="23">
        <f t="shared" si="1"/>
        <v>0</v>
      </c>
      <c r="J25" s="23">
        <f t="shared" si="1"/>
        <v>0</v>
      </c>
      <c r="K25" s="23">
        <f t="shared" si="1"/>
        <v>0</v>
      </c>
      <c r="L25" s="23">
        <f t="shared" si="1"/>
        <v>0</v>
      </c>
      <c r="M25" s="23">
        <f t="shared" si="1"/>
        <v>0</v>
      </c>
      <c r="N25" s="23">
        <f t="shared" si="1"/>
        <v>0</v>
      </c>
      <c r="O25" s="23">
        <f t="shared" si="1"/>
        <v>0</v>
      </c>
      <c r="P25" s="23">
        <f t="shared" si="1"/>
        <v>0</v>
      </c>
      <c r="Q25" s="23">
        <f t="shared" si="1"/>
        <v>0</v>
      </c>
      <c r="R25" s="23">
        <f t="shared" si="1"/>
        <v>0</v>
      </c>
      <c r="S25" s="23">
        <f t="shared" si="1"/>
        <v>0</v>
      </c>
      <c r="T25" s="23">
        <f t="shared" si="1"/>
        <v>0</v>
      </c>
      <c r="U25" s="23">
        <f t="shared" si="1"/>
        <v>0</v>
      </c>
      <c r="V25" s="23">
        <f t="shared" si="1"/>
        <v>0</v>
      </c>
      <c r="W25" s="23">
        <f t="shared" si="1"/>
        <v>0</v>
      </c>
      <c r="X25" s="23">
        <f t="shared" si="1"/>
        <v>0</v>
      </c>
      <c r="Y25" s="23">
        <f t="shared" si="1"/>
        <v>0</v>
      </c>
      <c r="Z25" s="23">
        <f t="shared" si="1"/>
        <v>0</v>
      </c>
      <c r="AA25" s="23">
        <f t="shared" si="1"/>
        <v>0</v>
      </c>
      <c r="AB25" s="23">
        <f t="shared" si="1"/>
        <v>0</v>
      </c>
      <c r="AC25" s="23">
        <f t="shared" si="1"/>
        <v>0</v>
      </c>
      <c r="AD25" s="23">
        <f t="shared" si="1"/>
        <v>0</v>
      </c>
      <c r="AE25" s="23">
        <f t="shared" si="1"/>
        <v>0</v>
      </c>
      <c r="AF25" s="23">
        <f t="shared" si="1"/>
        <v>0</v>
      </c>
      <c r="AG25" s="23">
        <f t="shared" si="1"/>
        <v>0</v>
      </c>
      <c r="AH25" s="23">
        <f t="shared" si="1"/>
        <v>0</v>
      </c>
      <c r="AI25" s="23">
        <f t="shared" si="1"/>
        <v>0</v>
      </c>
    </row>
    <row r="26" spans="1:35" x14ac:dyDescent="0.25">
      <c r="A26" t="s">
        <v>179</v>
      </c>
      <c r="E26" s="29" t="s">
        <v>180</v>
      </c>
      <c r="F26" s="23">
        <f t="shared" ref="F26:AI26" si="2">IF(AND(F4&gt;=$B$12,F4&lt;$B$12+$B$13),$B$11*F23*F24+(1-$B$11)*F23*F25,F23*F25)</f>
        <v>0</v>
      </c>
      <c r="G26" s="23">
        <f t="shared" si="2"/>
        <v>0</v>
      </c>
      <c r="H26" s="23">
        <f t="shared" si="2"/>
        <v>0</v>
      </c>
      <c r="I26" s="23">
        <f t="shared" si="2"/>
        <v>0</v>
      </c>
      <c r="J26" s="23">
        <f t="shared" si="2"/>
        <v>0</v>
      </c>
      <c r="K26" s="23">
        <f t="shared" si="2"/>
        <v>0</v>
      </c>
      <c r="L26" s="23">
        <f t="shared" si="2"/>
        <v>0</v>
      </c>
      <c r="M26" s="23">
        <f t="shared" si="2"/>
        <v>0</v>
      </c>
      <c r="N26" s="23">
        <f t="shared" si="2"/>
        <v>0</v>
      </c>
      <c r="O26" s="23">
        <f t="shared" si="2"/>
        <v>0</v>
      </c>
      <c r="P26" s="23">
        <f t="shared" si="2"/>
        <v>0</v>
      </c>
      <c r="Q26" s="23">
        <f t="shared" si="2"/>
        <v>0</v>
      </c>
      <c r="R26" s="23">
        <f t="shared" si="2"/>
        <v>0</v>
      </c>
      <c r="S26" s="23">
        <f t="shared" si="2"/>
        <v>0</v>
      </c>
      <c r="T26" s="23">
        <f t="shared" si="2"/>
        <v>0</v>
      </c>
      <c r="U26" s="23">
        <f t="shared" si="2"/>
        <v>0</v>
      </c>
      <c r="V26" s="23">
        <f t="shared" si="2"/>
        <v>0</v>
      </c>
      <c r="W26" s="23">
        <f t="shared" si="2"/>
        <v>0</v>
      </c>
      <c r="X26" s="23">
        <f t="shared" si="2"/>
        <v>0</v>
      </c>
      <c r="Y26" s="23">
        <f t="shared" si="2"/>
        <v>0</v>
      </c>
      <c r="Z26" s="23">
        <f t="shared" si="2"/>
        <v>0</v>
      </c>
      <c r="AA26" s="23">
        <f t="shared" si="2"/>
        <v>0</v>
      </c>
      <c r="AB26" s="23">
        <f t="shared" si="2"/>
        <v>0</v>
      </c>
      <c r="AC26" s="23">
        <f t="shared" si="2"/>
        <v>0</v>
      </c>
      <c r="AD26" s="23">
        <f t="shared" si="2"/>
        <v>0</v>
      </c>
      <c r="AE26" s="23">
        <f t="shared" si="2"/>
        <v>0</v>
      </c>
      <c r="AF26" s="23">
        <f t="shared" si="2"/>
        <v>0</v>
      </c>
      <c r="AG26" s="23">
        <f t="shared" si="2"/>
        <v>0</v>
      </c>
      <c r="AH26" s="23">
        <f t="shared" si="2"/>
        <v>0</v>
      </c>
      <c r="AI26" s="23">
        <f t="shared" si="2"/>
        <v>0</v>
      </c>
    </row>
    <row r="27" spans="1:35" x14ac:dyDescent="0.25">
      <c r="A27" t="s">
        <v>181</v>
      </c>
      <c r="E27" s="29" t="s">
        <v>180</v>
      </c>
      <c r="F27" s="23">
        <f t="shared" ref="F27:AI27" si="3">F23*F25</f>
        <v>0</v>
      </c>
      <c r="G27" s="23">
        <f t="shared" si="3"/>
        <v>0</v>
      </c>
      <c r="H27" s="23">
        <f t="shared" si="3"/>
        <v>0</v>
      </c>
      <c r="I27" s="23">
        <f t="shared" si="3"/>
        <v>0</v>
      </c>
      <c r="J27" s="23">
        <f t="shared" si="3"/>
        <v>0</v>
      </c>
      <c r="K27" s="23">
        <f t="shared" si="3"/>
        <v>0</v>
      </c>
      <c r="L27" s="23">
        <f t="shared" si="3"/>
        <v>0</v>
      </c>
      <c r="M27" s="23">
        <f t="shared" si="3"/>
        <v>0</v>
      </c>
      <c r="N27" s="23">
        <f t="shared" si="3"/>
        <v>0</v>
      </c>
      <c r="O27" s="23">
        <f t="shared" si="3"/>
        <v>0</v>
      </c>
      <c r="P27" s="23">
        <f t="shared" si="3"/>
        <v>0</v>
      </c>
      <c r="Q27" s="23">
        <f t="shared" si="3"/>
        <v>0</v>
      </c>
      <c r="R27" s="23">
        <f t="shared" si="3"/>
        <v>0</v>
      </c>
      <c r="S27" s="23">
        <f t="shared" si="3"/>
        <v>0</v>
      </c>
      <c r="T27" s="23">
        <f t="shared" si="3"/>
        <v>0</v>
      </c>
      <c r="U27" s="23">
        <f t="shared" si="3"/>
        <v>0</v>
      </c>
      <c r="V27" s="23">
        <f t="shared" si="3"/>
        <v>0</v>
      </c>
      <c r="W27" s="23">
        <f t="shared" si="3"/>
        <v>0</v>
      </c>
      <c r="X27" s="23">
        <f t="shared" si="3"/>
        <v>0</v>
      </c>
      <c r="Y27" s="23">
        <f t="shared" si="3"/>
        <v>0</v>
      </c>
      <c r="Z27" s="23">
        <f t="shared" si="3"/>
        <v>0</v>
      </c>
      <c r="AA27" s="23">
        <f t="shared" si="3"/>
        <v>0</v>
      </c>
      <c r="AB27" s="23">
        <f t="shared" si="3"/>
        <v>0</v>
      </c>
      <c r="AC27" s="23">
        <f t="shared" si="3"/>
        <v>0</v>
      </c>
      <c r="AD27" s="23">
        <f t="shared" si="3"/>
        <v>0</v>
      </c>
      <c r="AE27" s="23">
        <f t="shared" si="3"/>
        <v>0</v>
      </c>
      <c r="AF27" s="23">
        <f t="shared" si="3"/>
        <v>0</v>
      </c>
      <c r="AG27" s="23">
        <f t="shared" si="3"/>
        <v>0</v>
      </c>
      <c r="AH27" s="23">
        <f t="shared" si="3"/>
        <v>0</v>
      </c>
      <c r="AI27" s="23">
        <f t="shared" si="3"/>
        <v>0</v>
      </c>
    </row>
    <row r="28" spans="1:35" x14ac:dyDescent="0.25">
      <c r="A28" s="21" t="s">
        <v>182</v>
      </c>
      <c r="B28" s="10"/>
      <c r="C28" t="s">
        <v>173</v>
      </c>
      <c r="E28" s="29"/>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row>
    <row r="29" spans="1:35" x14ac:dyDescent="0.25">
      <c r="A29" s="19" t="s">
        <v>174</v>
      </c>
      <c r="D29" s="10"/>
      <c r="E29" s="29" t="s">
        <v>175</v>
      </c>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row>
    <row r="30" spans="1:35" x14ac:dyDescent="0.25">
      <c r="A30" t="s">
        <v>176</v>
      </c>
      <c r="E30" s="29" t="s">
        <v>177</v>
      </c>
      <c r="F30" s="23">
        <f t="shared" ref="F30:AI30" si="4">IF(AND(F4&gt;=$B$12,F4&lt;$B$12+$B$13),$B$16*F6,0)</f>
        <v>0</v>
      </c>
      <c r="G30" s="23">
        <f t="shared" si="4"/>
        <v>0</v>
      </c>
      <c r="H30" s="23">
        <f t="shared" si="4"/>
        <v>0</v>
      </c>
      <c r="I30" s="23">
        <f t="shared" si="4"/>
        <v>0</v>
      </c>
      <c r="J30" s="23">
        <f t="shared" si="4"/>
        <v>0</v>
      </c>
      <c r="K30" s="23">
        <f t="shared" si="4"/>
        <v>0</v>
      </c>
      <c r="L30" s="23">
        <f t="shared" si="4"/>
        <v>0</v>
      </c>
      <c r="M30" s="23">
        <f t="shared" si="4"/>
        <v>0</v>
      </c>
      <c r="N30" s="23">
        <f t="shared" si="4"/>
        <v>0</v>
      </c>
      <c r="O30" s="23">
        <f t="shared" si="4"/>
        <v>0</v>
      </c>
      <c r="P30" s="23">
        <f t="shared" si="4"/>
        <v>0</v>
      </c>
      <c r="Q30" s="23">
        <f t="shared" si="4"/>
        <v>0</v>
      </c>
      <c r="R30" s="23">
        <f t="shared" si="4"/>
        <v>0</v>
      </c>
      <c r="S30" s="23">
        <f t="shared" si="4"/>
        <v>0</v>
      </c>
      <c r="T30" s="23">
        <f t="shared" si="4"/>
        <v>0</v>
      </c>
      <c r="U30" s="23">
        <f t="shared" si="4"/>
        <v>0</v>
      </c>
      <c r="V30" s="23">
        <f t="shared" si="4"/>
        <v>0</v>
      </c>
      <c r="W30" s="23">
        <f t="shared" si="4"/>
        <v>0</v>
      </c>
      <c r="X30" s="23">
        <f t="shared" si="4"/>
        <v>0</v>
      </c>
      <c r="Y30" s="23">
        <f t="shared" si="4"/>
        <v>0</v>
      </c>
      <c r="Z30" s="23">
        <f t="shared" si="4"/>
        <v>0</v>
      </c>
      <c r="AA30" s="23">
        <f t="shared" si="4"/>
        <v>0</v>
      </c>
      <c r="AB30" s="23">
        <f t="shared" si="4"/>
        <v>0</v>
      </c>
      <c r="AC30" s="23">
        <f t="shared" si="4"/>
        <v>0</v>
      </c>
      <c r="AD30" s="23">
        <f t="shared" si="4"/>
        <v>0</v>
      </c>
      <c r="AE30" s="23">
        <f t="shared" si="4"/>
        <v>0</v>
      </c>
      <c r="AF30" s="23">
        <f t="shared" si="4"/>
        <v>0</v>
      </c>
      <c r="AG30" s="23">
        <f t="shared" si="4"/>
        <v>0</v>
      </c>
      <c r="AH30" s="23">
        <f t="shared" si="4"/>
        <v>0</v>
      </c>
      <c r="AI30" s="23">
        <f t="shared" si="4"/>
        <v>0</v>
      </c>
    </row>
    <row r="31" spans="1:35" x14ac:dyDescent="0.25">
      <c r="A31" t="s">
        <v>178</v>
      </c>
      <c r="E31" s="29" t="s">
        <v>177</v>
      </c>
      <c r="F31" s="23">
        <f t="shared" ref="F31:AI31" si="5">$B$17*F6</f>
        <v>0</v>
      </c>
      <c r="G31" s="23">
        <f t="shared" si="5"/>
        <v>0</v>
      </c>
      <c r="H31" s="23">
        <f t="shared" si="5"/>
        <v>0</v>
      </c>
      <c r="I31" s="23">
        <f t="shared" si="5"/>
        <v>0</v>
      </c>
      <c r="J31" s="23">
        <f t="shared" si="5"/>
        <v>0</v>
      </c>
      <c r="K31" s="23">
        <f t="shared" si="5"/>
        <v>0</v>
      </c>
      <c r="L31" s="23">
        <f t="shared" si="5"/>
        <v>0</v>
      </c>
      <c r="M31" s="23">
        <f t="shared" si="5"/>
        <v>0</v>
      </c>
      <c r="N31" s="23">
        <f t="shared" si="5"/>
        <v>0</v>
      </c>
      <c r="O31" s="23">
        <f t="shared" si="5"/>
        <v>0</v>
      </c>
      <c r="P31" s="23">
        <f t="shared" si="5"/>
        <v>0</v>
      </c>
      <c r="Q31" s="23">
        <f t="shared" si="5"/>
        <v>0</v>
      </c>
      <c r="R31" s="23">
        <f t="shared" si="5"/>
        <v>0</v>
      </c>
      <c r="S31" s="23">
        <f t="shared" si="5"/>
        <v>0</v>
      </c>
      <c r="T31" s="23">
        <f t="shared" si="5"/>
        <v>0</v>
      </c>
      <c r="U31" s="23">
        <f t="shared" si="5"/>
        <v>0</v>
      </c>
      <c r="V31" s="23">
        <f t="shared" si="5"/>
        <v>0</v>
      </c>
      <c r="W31" s="23">
        <f t="shared" si="5"/>
        <v>0</v>
      </c>
      <c r="X31" s="23">
        <f t="shared" si="5"/>
        <v>0</v>
      </c>
      <c r="Y31" s="23">
        <f t="shared" si="5"/>
        <v>0</v>
      </c>
      <c r="Z31" s="23">
        <f t="shared" si="5"/>
        <v>0</v>
      </c>
      <c r="AA31" s="23">
        <f t="shared" si="5"/>
        <v>0</v>
      </c>
      <c r="AB31" s="23">
        <f t="shared" si="5"/>
        <v>0</v>
      </c>
      <c r="AC31" s="23">
        <f t="shared" si="5"/>
        <v>0</v>
      </c>
      <c r="AD31" s="23">
        <f t="shared" si="5"/>
        <v>0</v>
      </c>
      <c r="AE31" s="23">
        <f t="shared" si="5"/>
        <v>0</v>
      </c>
      <c r="AF31" s="23">
        <f t="shared" si="5"/>
        <v>0</v>
      </c>
      <c r="AG31" s="23">
        <f t="shared" si="5"/>
        <v>0</v>
      </c>
      <c r="AH31" s="23">
        <f t="shared" si="5"/>
        <v>0</v>
      </c>
      <c r="AI31" s="23">
        <f t="shared" si="5"/>
        <v>0</v>
      </c>
    </row>
    <row r="32" spans="1:35" x14ac:dyDescent="0.25">
      <c r="A32" t="s">
        <v>179</v>
      </c>
      <c r="E32" s="29" t="s">
        <v>180</v>
      </c>
      <c r="F32" s="23">
        <f t="shared" ref="F32:AI32" si="6">IF(AND(F4&gt;=$B$12,F4&lt;$B$12+$B$13),$B$11*F29*F30+(1-$B$11)*F29*F31,F29*F31)</f>
        <v>0</v>
      </c>
      <c r="G32" s="23">
        <f t="shared" si="6"/>
        <v>0</v>
      </c>
      <c r="H32" s="23">
        <f t="shared" si="6"/>
        <v>0</v>
      </c>
      <c r="I32" s="23">
        <f t="shared" si="6"/>
        <v>0</v>
      </c>
      <c r="J32" s="23">
        <f t="shared" si="6"/>
        <v>0</v>
      </c>
      <c r="K32" s="23">
        <f t="shared" si="6"/>
        <v>0</v>
      </c>
      <c r="L32" s="23">
        <f t="shared" si="6"/>
        <v>0</v>
      </c>
      <c r="M32" s="23">
        <f t="shared" si="6"/>
        <v>0</v>
      </c>
      <c r="N32" s="23">
        <f t="shared" si="6"/>
        <v>0</v>
      </c>
      <c r="O32" s="23">
        <f t="shared" si="6"/>
        <v>0</v>
      </c>
      <c r="P32" s="23">
        <f t="shared" si="6"/>
        <v>0</v>
      </c>
      <c r="Q32" s="23">
        <f t="shared" si="6"/>
        <v>0</v>
      </c>
      <c r="R32" s="23">
        <f t="shared" si="6"/>
        <v>0</v>
      </c>
      <c r="S32" s="23">
        <f t="shared" si="6"/>
        <v>0</v>
      </c>
      <c r="T32" s="23">
        <f t="shared" si="6"/>
        <v>0</v>
      </c>
      <c r="U32" s="23">
        <f t="shared" si="6"/>
        <v>0</v>
      </c>
      <c r="V32" s="23">
        <f t="shared" si="6"/>
        <v>0</v>
      </c>
      <c r="W32" s="23">
        <f t="shared" si="6"/>
        <v>0</v>
      </c>
      <c r="X32" s="23">
        <f t="shared" si="6"/>
        <v>0</v>
      </c>
      <c r="Y32" s="23">
        <f t="shared" si="6"/>
        <v>0</v>
      </c>
      <c r="Z32" s="23">
        <f t="shared" si="6"/>
        <v>0</v>
      </c>
      <c r="AA32" s="23">
        <f t="shared" si="6"/>
        <v>0</v>
      </c>
      <c r="AB32" s="23">
        <f t="shared" si="6"/>
        <v>0</v>
      </c>
      <c r="AC32" s="23">
        <f t="shared" si="6"/>
        <v>0</v>
      </c>
      <c r="AD32" s="23">
        <f t="shared" si="6"/>
        <v>0</v>
      </c>
      <c r="AE32" s="23">
        <f t="shared" si="6"/>
        <v>0</v>
      </c>
      <c r="AF32" s="23">
        <f t="shared" si="6"/>
        <v>0</v>
      </c>
      <c r="AG32" s="23">
        <f t="shared" si="6"/>
        <v>0</v>
      </c>
      <c r="AH32" s="23">
        <f t="shared" si="6"/>
        <v>0</v>
      </c>
      <c r="AI32" s="23">
        <f t="shared" si="6"/>
        <v>0</v>
      </c>
    </row>
    <row r="33" spans="1:35" x14ac:dyDescent="0.25">
      <c r="A33" t="s">
        <v>181</v>
      </c>
      <c r="E33" s="29" t="s">
        <v>180</v>
      </c>
      <c r="F33" s="23">
        <f t="shared" ref="F33:AI33" si="7">F29*F31</f>
        <v>0</v>
      </c>
      <c r="G33" s="23">
        <f t="shared" si="7"/>
        <v>0</v>
      </c>
      <c r="H33" s="23">
        <f t="shared" si="7"/>
        <v>0</v>
      </c>
      <c r="I33" s="23">
        <f t="shared" si="7"/>
        <v>0</v>
      </c>
      <c r="J33" s="23">
        <f t="shared" si="7"/>
        <v>0</v>
      </c>
      <c r="K33" s="23">
        <f t="shared" si="7"/>
        <v>0</v>
      </c>
      <c r="L33" s="23">
        <f t="shared" si="7"/>
        <v>0</v>
      </c>
      <c r="M33" s="23">
        <f t="shared" si="7"/>
        <v>0</v>
      </c>
      <c r="N33" s="23">
        <f t="shared" si="7"/>
        <v>0</v>
      </c>
      <c r="O33" s="23">
        <f t="shared" si="7"/>
        <v>0</v>
      </c>
      <c r="P33" s="23">
        <f t="shared" si="7"/>
        <v>0</v>
      </c>
      <c r="Q33" s="23">
        <f t="shared" si="7"/>
        <v>0</v>
      </c>
      <c r="R33" s="23">
        <f t="shared" si="7"/>
        <v>0</v>
      </c>
      <c r="S33" s="23">
        <f t="shared" si="7"/>
        <v>0</v>
      </c>
      <c r="T33" s="23">
        <f t="shared" si="7"/>
        <v>0</v>
      </c>
      <c r="U33" s="23">
        <f t="shared" si="7"/>
        <v>0</v>
      </c>
      <c r="V33" s="23">
        <f t="shared" si="7"/>
        <v>0</v>
      </c>
      <c r="W33" s="23">
        <f t="shared" si="7"/>
        <v>0</v>
      </c>
      <c r="X33" s="23">
        <f t="shared" si="7"/>
        <v>0</v>
      </c>
      <c r="Y33" s="23">
        <f t="shared" si="7"/>
        <v>0</v>
      </c>
      <c r="Z33" s="23">
        <f t="shared" si="7"/>
        <v>0</v>
      </c>
      <c r="AA33" s="23">
        <f t="shared" si="7"/>
        <v>0</v>
      </c>
      <c r="AB33" s="23">
        <f t="shared" si="7"/>
        <v>0</v>
      </c>
      <c r="AC33" s="23">
        <f t="shared" si="7"/>
        <v>0</v>
      </c>
      <c r="AD33" s="23">
        <f t="shared" si="7"/>
        <v>0</v>
      </c>
      <c r="AE33" s="23">
        <f t="shared" si="7"/>
        <v>0</v>
      </c>
      <c r="AF33" s="23">
        <f t="shared" si="7"/>
        <v>0</v>
      </c>
      <c r="AG33" s="23">
        <f t="shared" si="7"/>
        <v>0</v>
      </c>
      <c r="AH33" s="23">
        <f t="shared" si="7"/>
        <v>0</v>
      </c>
      <c r="AI33" s="23">
        <f t="shared" si="7"/>
        <v>0</v>
      </c>
    </row>
    <row r="34" spans="1:35" x14ac:dyDescent="0.25">
      <c r="A34" s="21" t="s">
        <v>183</v>
      </c>
      <c r="B34" s="10"/>
      <c r="C34" t="s">
        <v>173</v>
      </c>
      <c r="E34" s="29"/>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row>
    <row r="35" spans="1:35" x14ac:dyDescent="0.25">
      <c r="A35" s="19" t="s">
        <v>174</v>
      </c>
      <c r="D35" s="10"/>
      <c r="E35" s="29" t="s">
        <v>175</v>
      </c>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row>
    <row r="36" spans="1:35" x14ac:dyDescent="0.25">
      <c r="A36" t="s">
        <v>184</v>
      </c>
      <c r="B36" s="10"/>
      <c r="C36" t="s">
        <v>165</v>
      </c>
      <c r="D36" s="10"/>
      <c r="E36" s="29" t="s">
        <v>177</v>
      </c>
      <c r="F36" s="23">
        <f t="shared" ref="F36:AI36" si="8">$B36*F$6</f>
        <v>0</v>
      </c>
      <c r="G36" s="23">
        <f t="shared" si="8"/>
        <v>0</v>
      </c>
      <c r="H36" s="23">
        <f t="shared" si="8"/>
        <v>0</v>
      </c>
      <c r="I36" s="23">
        <f t="shared" si="8"/>
        <v>0</v>
      </c>
      <c r="J36" s="23">
        <f t="shared" si="8"/>
        <v>0</v>
      </c>
      <c r="K36" s="23">
        <f t="shared" si="8"/>
        <v>0</v>
      </c>
      <c r="L36" s="23">
        <f t="shared" si="8"/>
        <v>0</v>
      </c>
      <c r="M36" s="23">
        <f t="shared" si="8"/>
        <v>0</v>
      </c>
      <c r="N36" s="23">
        <f t="shared" si="8"/>
        <v>0</v>
      </c>
      <c r="O36" s="23">
        <f t="shared" si="8"/>
        <v>0</v>
      </c>
      <c r="P36" s="23">
        <f t="shared" si="8"/>
        <v>0</v>
      </c>
      <c r="Q36" s="23">
        <f t="shared" si="8"/>
        <v>0</v>
      </c>
      <c r="R36" s="23">
        <f t="shared" si="8"/>
        <v>0</v>
      </c>
      <c r="S36" s="23">
        <f t="shared" si="8"/>
        <v>0</v>
      </c>
      <c r="T36" s="23">
        <f t="shared" si="8"/>
        <v>0</v>
      </c>
      <c r="U36" s="23">
        <f t="shared" si="8"/>
        <v>0</v>
      </c>
      <c r="V36" s="23">
        <f t="shared" si="8"/>
        <v>0</v>
      </c>
      <c r="W36" s="23">
        <f t="shared" si="8"/>
        <v>0</v>
      </c>
      <c r="X36" s="23">
        <f t="shared" si="8"/>
        <v>0</v>
      </c>
      <c r="Y36" s="23">
        <f t="shared" si="8"/>
        <v>0</v>
      </c>
      <c r="Z36" s="23">
        <f t="shared" si="8"/>
        <v>0</v>
      </c>
      <c r="AA36" s="23">
        <f t="shared" si="8"/>
        <v>0</v>
      </c>
      <c r="AB36" s="23">
        <f t="shared" si="8"/>
        <v>0</v>
      </c>
      <c r="AC36" s="23">
        <f t="shared" si="8"/>
        <v>0</v>
      </c>
      <c r="AD36" s="23">
        <f t="shared" si="8"/>
        <v>0</v>
      </c>
      <c r="AE36" s="23">
        <f t="shared" si="8"/>
        <v>0</v>
      </c>
      <c r="AF36" s="23">
        <f t="shared" si="8"/>
        <v>0</v>
      </c>
      <c r="AG36" s="23">
        <f t="shared" si="8"/>
        <v>0</v>
      </c>
      <c r="AH36" s="23">
        <f t="shared" si="8"/>
        <v>0</v>
      </c>
      <c r="AI36" s="23">
        <f t="shared" si="8"/>
        <v>0</v>
      </c>
    </row>
    <row r="37" spans="1:35" x14ac:dyDescent="0.25">
      <c r="A37" t="s">
        <v>185</v>
      </c>
      <c r="E37" s="29" t="s">
        <v>180</v>
      </c>
      <c r="F37" s="23">
        <f t="shared" ref="F37:AI37" si="9">F35*F36</f>
        <v>0</v>
      </c>
      <c r="G37" s="23">
        <f t="shared" si="9"/>
        <v>0</v>
      </c>
      <c r="H37" s="23">
        <f t="shared" si="9"/>
        <v>0</v>
      </c>
      <c r="I37" s="23">
        <f t="shared" si="9"/>
        <v>0</v>
      </c>
      <c r="J37" s="23">
        <f t="shared" si="9"/>
        <v>0</v>
      </c>
      <c r="K37" s="23">
        <f t="shared" si="9"/>
        <v>0</v>
      </c>
      <c r="L37" s="23">
        <f t="shared" si="9"/>
        <v>0</v>
      </c>
      <c r="M37" s="23">
        <f t="shared" si="9"/>
        <v>0</v>
      </c>
      <c r="N37" s="23">
        <f t="shared" si="9"/>
        <v>0</v>
      </c>
      <c r="O37" s="23">
        <f t="shared" si="9"/>
        <v>0</v>
      </c>
      <c r="P37" s="23">
        <f t="shared" si="9"/>
        <v>0</v>
      </c>
      <c r="Q37" s="23">
        <f t="shared" si="9"/>
        <v>0</v>
      </c>
      <c r="R37" s="23">
        <f t="shared" si="9"/>
        <v>0</v>
      </c>
      <c r="S37" s="23">
        <f t="shared" si="9"/>
        <v>0</v>
      </c>
      <c r="T37" s="23">
        <f t="shared" si="9"/>
        <v>0</v>
      </c>
      <c r="U37" s="23">
        <f t="shared" si="9"/>
        <v>0</v>
      </c>
      <c r="V37" s="23">
        <f t="shared" si="9"/>
        <v>0</v>
      </c>
      <c r="W37" s="23">
        <f t="shared" si="9"/>
        <v>0</v>
      </c>
      <c r="X37" s="23">
        <f t="shared" si="9"/>
        <v>0</v>
      </c>
      <c r="Y37" s="23">
        <f t="shared" si="9"/>
        <v>0</v>
      </c>
      <c r="Z37" s="23">
        <f t="shared" si="9"/>
        <v>0</v>
      </c>
      <c r="AA37" s="23">
        <f t="shared" si="9"/>
        <v>0</v>
      </c>
      <c r="AB37" s="23">
        <f t="shared" si="9"/>
        <v>0</v>
      </c>
      <c r="AC37" s="23">
        <f t="shared" si="9"/>
        <v>0</v>
      </c>
      <c r="AD37" s="23">
        <f t="shared" si="9"/>
        <v>0</v>
      </c>
      <c r="AE37" s="23">
        <f t="shared" si="9"/>
        <v>0</v>
      </c>
      <c r="AF37" s="23">
        <f t="shared" si="9"/>
        <v>0</v>
      </c>
      <c r="AG37" s="23">
        <f t="shared" si="9"/>
        <v>0</v>
      </c>
      <c r="AH37" s="23">
        <f t="shared" si="9"/>
        <v>0</v>
      </c>
      <c r="AI37" s="23">
        <f t="shared" si="9"/>
        <v>0</v>
      </c>
    </row>
    <row r="38" spans="1:35" x14ac:dyDescent="0.25">
      <c r="A38" s="21" t="s">
        <v>186</v>
      </c>
      <c r="B38" s="10"/>
      <c r="C38" t="s">
        <v>173</v>
      </c>
      <c r="E38" s="29"/>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row>
    <row r="39" spans="1:35" x14ac:dyDescent="0.25">
      <c r="A39" s="19" t="s">
        <v>174</v>
      </c>
      <c r="D39" s="10"/>
      <c r="E39" s="29" t="s">
        <v>175</v>
      </c>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1:35" x14ac:dyDescent="0.25">
      <c r="A40" t="s">
        <v>184</v>
      </c>
      <c r="B40" s="10"/>
      <c r="C40" t="s">
        <v>165</v>
      </c>
      <c r="D40" s="10"/>
      <c r="E40" s="29" t="s">
        <v>177</v>
      </c>
      <c r="F40" s="23">
        <f t="shared" ref="F40:AI40" si="10">$B40*F$6</f>
        <v>0</v>
      </c>
      <c r="G40" s="23">
        <f t="shared" si="10"/>
        <v>0</v>
      </c>
      <c r="H40" s="23">
        <f t="shared" si="10"/>
        <v>0</v>
      </c>
      <c r="I40" s="23">
        <f t="shared" si="10"/>
        <v>0</v>
      </c>
      <c r="J40" s="23">
        <f t="shared" si="10"/>
        <v>0</v>
      </c>
      <c r="K40" s="23">
        <f t="shared" si="10"/>
        <v>0</v>
      </c>
      <c r="L40" s="23">
        <f t="shared" si="10"/>
        <v>0</v>
      </c>
      <c r="M40" s="23">
        <f t="shared" si="10"/>
        <v>0</v>
      </c>
      <c r="N40" s="23">
        <f t="shared" si="10"/>
        <v>0</v>
      </c>
      <c r="O40" s="23">
        <f t="shared" si="10"/>
        <v>0</v>
      </c>
      <c r="P40" s="23">
        <f t="shared" si="10"/>
        <v>0</v>
      </c>
      <c r="Q40" s="23">
        <f t="shared" si="10"/>
        <v>0</v>
      </c>
      <c r="R40" s="23">
        <f t="shared" si="10"/>
        <v>0</v>
      </c>
      <c r="S40" s="23">
        <f t="shared" si="10"/>
        <v>0</v>
      </c>
      <c r="T40" s="23">
        <f t="shared" si="10"/>
        <v>0</v>
      </c>
      <c r="U40" s="23">
        <f t="shared" si="10"/>
        <v>0</v>
      </c>
      <c r="V40" s="23">
        <f t="shared" si="10"/>
        <v>0</v>
      </c>
      <c r="W40" s="23">
        <f t="shared" si="10"/>
        <v>0</v>
      </c>
      <c r="X40" s="23">
        <f t="shared" si="10"/>
        <v>0</v>
      </c>
      <c r="Y40" s="23">
        <f t="shared" si="10"/>
        <v>0</v>
      </c>
      <c r="Z40" s="23">
        <f t="shared" si="10"/>
        <v>0</v>
      </c>
      <c r="AA40" s="23">
        <f t="shared" si="10"/>
        <v>0</v>
      </c>
      <c r="AB40" s="23">
        <f t="shared" si="10"/>
        <v>0</v>
      </c>
      <c r="AC40" s="23">
        <f t="shared" si="10"/>
        <v>0</v>
      </c>
      <c r="AD40" s="23">
        <f t="shared" si="10"/>
        <v>0</v>
      </c>
      <c r="AE40" s="23">
        <f t="shared" si="10"/>
        <v>0</v>
      </c>
      <c r="AF40" s="23">
        <f t="shared" si="10"/>
        <v>0</v>
      </c>
      <c r="AG40" s="23">
        <f t="shared" si="10"/>
        <v>0</v>
      </c>
      <c r="AH40" s="23">
        <f t="shared" si="10"/>
        <v>0</v>
      </c>
      <c r="AI40" s="23">
        <f t="shared" si="10"/>
        <v>0</v>
      </c>
    </row>
    <row r="41" spans="1:35" x14ac:dyDescent="0.25">
      <c r="A41" t="s">
        <v>185</v>
      </c>
      <c r="E41" s="29" t="s">
        <v>180</v>
      </c>
      <c r="F41" s="23">
        <f t="shared" ref="F41:AI41" si="11">F39*F40</f>
        <v>0</v>
      </c>
      <c r="G41" s="23">
        <f t="shared" si="11"/>
        <v>0</v>
      </c>
      <c r="H41" s="23">
        <f t="shared" si="11"/>
        <v>0</v>
      </c>
      <c r="I41" s="23">
        <f t="shared" si="11"/>
        <v>0</v>
      </c>
      <c r="J41" s="23">
        <f t="shared" si="11"/>
        <v>0</v>
      </c>
      <c r="K41" s="23">
        <f t="shared" si="11"/>
        <v>0</v>
      </c>
      <c r="L41" s="23">
        <f t="shared" si="11"/>
        <v>0</v>
      </c>
      <c r="M41" s="23">
        <f t="shared" si="11"/>
        <v>0</v>
      </c>
      <c r="N41" s="23">
        <f t="shared" si="11"/>
        <v>0</v>
      </c>
      <c r="O41" s="23">
        <f t="shared" si="11"/>
        <v>0</v>
      </c>
      <c r="P41" s="23">
        <f t="shared" si="11"/>
        <v>0</v>
      </c>
      <c r="Q41" s="23">
        <f t="shared" si="11"/>
        <v>0</v>
      </c>
      <c r="R41" s="23">
        <f t="shared" si="11"/>
        <v>0</v>
      </c>
      <c r="S41" s="23">
        <f t="shared" si="11"/>
        <v>0</v>
      </c>
      <c r="T41" s="23">
        <f t="shared" si="11"/>
        <v>0</v>
      </c>
      <c r="U41" s="23">
        <f t="shared" si="11"/>
        <v>0</v>
      </c>
      <c r="V41" s="23">
        <f t="shared" si="11"/>
        <v>0</v>
      </c>
      <c r="W41" s="23">
        <f t="shared" si="11"/>
        <v>0</v>
      </c>
      <c r="X41" s="23">
        <f t="shared" si="11"/>
        <v>0</v>
      </c>
      <c r="Y41" s="23">
        <f t="shared" si="11"/>
        <v>0</v>
      </c>
      <c r="Z41" s="23">
        <f t="shared" si="11"/>
        <v>0</v>
      </c>
      <c r="AA41" s="23">
        <f t="shared" si="11"/>
        <v>0</v>
      </c>
      <c r="AB41" s="23">
        <f t="shared" si="11"/>
        <v>0</v>
      </c>
      <c r="AC41" s="23">
        <f t="shared" si="11"/>
        <v>0</v>
      </c>
      <c r="AD41" s="23">
        <f t="shared" si="11"/>
        <v>0</v>
      </c>
      <c r="AE41" s="23">
        <f t="shared" si="11"/>
        <v>0</v>
      </c>
      <c r="AF41" s="23">
        <f t="shared" si="11"/>
        <v>0</v>
      </c>
      <c r="AG41" s="23">
        <f t="shared" si="11"/>
        <v>0</v>
      </c>
      <c r="AH41" s="23">
        <f t="shared" si="11"/>
        <v>0</v>
      </c>
      <c r="AI41" s="23">
        <f t="shared" si="11"/>
        <v>0</v>
      </c>
    </row>
    <row r="42" spans="1:35" x14ac:dyDescent="0.25">
      <c r="A42" s="21" t="s">
        <v>187</v>
      </c>
      <c r="B42" s="10"/>
      <c r="C42" t="s">
        <v>173</v>
      </c>
      <c r="E42" s="29"/>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row>
    <row r="43" spans="1:35" x14ac:dyDescent="0.25">
      <c r="A43" s="19" t="s">
        <v>174</v>
      </c>
      <c r="D43" s="10"/>
      <c r="E43" s="29" t="s">
        <v>175</v>
      </c>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row>
    <row r="44" spans="1:35" x14ac:dyDescent="0.25">
      <c r="A44" t="s">
        <v>184</v>
      </c>
      <c r="B44" s="10"/>
      <c r="C44" t="s">
        <v>165</v>
      </c>
      <c r="D44" s="10"/>
      <c r="E44" s="29" t="s">
        <v>177</v>
      </c>
      <c r="F44" s="23">
        <f t="shared" ref="F44:AI44" si="12">$B44*F$6</f>
        <v>0</v>
      </c>
      <c r="G44" s="23">
        <f t="shared" si="12"/>
        <v>0</v>
      </c>
      <c r="H44" s="23">
        <f t="shared" si="12"/>
        <v>0</v>
      </c>
      <c r="I44" s="23">
        <f t="shared" si="12"/>
        <v>0</v>
      </c>
      <c r="J44" s="23">
        <f t="shared" si="12"/>
        <v>0</v>
      </c>
      <c r="K44" s="23">
        <f t="shared" si="12"/>
        <v>0</v>
      </c>
      <c r="L44" s="23">
        <f t="shared" si="12"/>
        <v>0</v>
      </c>
      <c r="M44" s="23">
        <f t="shared" si="12"/>
        <v>0</v>
      </c>
      <c r="N44" s="23">
        <f t="shared" si="12"/>
        <v>0</v>
      </c>
      <c r="O44" s="23">
        <f t="shared" si="12"/>
        <v>0</v>
      </c>
      <c r="P44" s="23">
        <f t="shared" si="12"/>
        <v>0</v>
      </c>
      <c r="Q44" s="23">
        <f t="shared" si="12"/>
        <v>0</v>
      </c>
      <c r="R44" s="23">
        <f t="shared" si="12"/>
        <v>0</v>
      </c>
      <c r="S44" s="23">
        <f t="shared" si="12"/>
        <v>0</v>
      </c>
      <c r="T44" s="23">
        <f t="shared" si="12"/>
        <v>0</v>
      </c>
      <c r="U44" s="23">
        <f t="shared" si="12"/>
        <v>0</v>
      </c>
      <c r="V44" s="23">
        <f t="shared" si="12"/>
        <v>0</v>
      </c>
      <c r="W44" s="23">
        <f t="shared" si="12"/>
        <v>0</v>
      </c>
      <c r="X44" s="23">
        <f t="shared" si="12"/>
        <v>0</v>
      </c>
      <c r="Y44" s="23">
        <f t="shared" si="12"/>
        <v>0</v>
      </c>
      <c r="Z44" s="23">
        <f t="shared" si="12"/>
        <v>0</v>
      </c>
      <c r="AA44" s="23">
        <f t="shared" si="12"/>
        <v>0</v>
      </c>
      <c r="AB44" s="23">
        <f t="shared" si="12"/>
        <v>0</v>
      </c>
      <c r="AC44" s="23">
        <f t="shared" si="12"/>
        <v>0</v>
      </c>
      <c r="AD44" s="23">
        <f t="shared" si="12"/>
        <v>0</v>
      </c>
      <c r="AE44" s="23">
        <f t="shared" si="12"/>
        <v>0</v>
      </c>
      <c r="AF44" s="23">
        <f t="shared" si="12"/>
        <v>0</v>
      </c>
      <c r="AG44" s="23">
        <f t="shared" si="12"/>
        <v>0</v>
      </c>
      <c r="AH44" s="23">
        <f t="shared" si="12"/>
        <v>0</v>
      </c>
      <c r="AI44" s="23">
        <f t="shared" si="12"/>
        <v>0</v>
      </c>
    </row>
    <row r="45" spans="1:35" x14ac:dyDescent="0.25">
      <c r="A45" t="s">
        <v>185</v>
      </c>
      <c r="E45" s="29" t="s">
        <v>180</v>
      </c>
      <c r="F45" s="23">
        <f t="shared" ref="F45:AI45" si="13">F43*F44</f>
        <v>0</v>
      </c>
      <c r="G45" s="23">
        <f t="shared" si="13"/>
        <v>0</v>
      </c>
      <c r="H45" s="23">
        <f t="shared" si="13"/>
        <v>0</v>
      </c>
      <c r="I45" s="23">
        <f t="shared" si="13"/>
        <v>0</v>
      </c>
      <c r="J45" s="23">
        <f t="shared" si="13"/>
        <v>0</v>
      </c>
      <c r="K45" s="23">
        <f t="shared" si="13"/>
        <v>0</v>
      </c>
      <c r="L45" s="23">
        <f t="shared" si="13"/>
        <v>0</v>
      </c>
      <c r="M45" s="23">
        <f t="shared" si="13"/>
        <v>0</v>
      </c>
      <c r="N45" s="23">
        <f t="shared" si="13"/>
        <v>0</v>
      </c>
      <c r="O45" s="23">
        <f t="shared" si="13"/>
        <v>0</v>
      </c>
      <c r="P45" s="23">
        <f t="shared" si="13"/>
        <v>0</v>
      </c>
      <c r="Q45" s="23">
        <f t="shared" si="13"/>
        <v>0</v>
      </c>
      <c r="R45" s="23">
        <f t="shared" si="13"/>
        <v>0</v>
      </c>
      <c r="S45" s="23">
        <f t="shared" si="13"/>
        <v>0</v>
      </c>
      <c r="T45" s="23">
        <f t="shared" si="13"/>
        <v>0</v>
      </c>
      <c r="U45" s="23">
        <f t="shared" si="13"/>
        <v>0</v>
      </c>
      <c r="V45" s="23">
        <f t="shared" si="13"/>
        <v>0</v>
      </c>
      <c r="W45" s="23">
        <f t="shared" si="13"/>
        <v>0</v>
      </c>
      <c r="X45" s="23">
        <f t="shared" si="13"/>
        <v>0</v>
      </c>
      <c r="Y45" s="23">
        <f t="shared" si="13"/>
        <v>0</v>
      </c>
      <c r="Z45" s="23">
        <f t="shared" si="13"/>
        <v>0</v>
      </c>
      <c r="AA45" s="23">
        <f t="shared" si="13"/>
        <v>0</v>
      </c>
      <c r="AB45" s="23">
        <f t="shared" si="13"/>
        <v>0</v>
      </c>
      <c r="AC45" s="23">
        <f t="shared" si="13"/>
        <v>0</v>
      </c>
      <c r="AD45" s="23">
        <f t="shared" si="13"/>
        <v>0</v>
      </c>
      <c r="AE45" s="23">
        <f t="shared" si="13"/>
        <v>0</v>
      </c>
      <c r="AF45" s="23">
        <f t="shared" si="13"/>
        <v>0</v>
      </c>
      <c r="AG45" s="23">
        <f t="shared" si="13"/>
        <v>0</v>
      </c>
      <c r="AH45" s="23">
        <f t="shared" si="13"/>
        <v>0</v>
      </c>
      <c r="AI45" s="23">
        <f t="shared" si="13"/>
        <v>0</v>
      </c>
    </row>
    <row r="46" spans="1:35" x14ac:dyDescent="0.25">
      <c r="A46" s="21" t="s">
        <v>188</v>
      </c>
      <c r="B46" s="10"/>
      <c r="C46" t="s">
        <v>173</v>
      </c>
      <c r="E46" s="29"/>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row>
    <row r="47" spans="1:35" x14ac:dyDescent="0.25">
      <c r="A47" s="19" t="s">
        <v>174</v>
      </c>
      <c r="D47" s="10"/>
      <c r="E47" s="29" t="s">
        <v>175</v>
      </c>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row>
    <row r="48" spans="1:35" x14ac:dyDescent="0.25">
      <c r="A48" t="s">
        <v>184</v>
      </c>
      <c r="B48" s="10"/>
      <c r="C48" t="s">
        <v>165</v>
      </c>
      <c r="D48" s="10"/>
      <c r="E48" s="29" t="s">
        <v>177</v>
      </c>
      <c r="F48" s="23">
        <f t="shared" ref="F48:AI48" si="14">$B48*F$6</f>
        <v>0</v>
      </c>
      <c r="G48" s="23">
        <f t="shared" si="14"/>
        <v>0</v>
      </c>
      <c r="H48" s="23">
        <f t="shared" si="14"/>
        <v>0</v>
      </c>
      <c r="I48" s="23">
        <f t="shared" si="14"/>
        <v>0</v>
      </c>
      <c r="J48" s="23">
        <f t="shared" si="14"/>
        <v>0</v>
      </c>
      <c r="K48" s="23">
        <f t="shared" si="14"/>
        <v>0</v>
      </c>
      <c r="L48" s="23">
        <f t="shared" si="14"/>
        <v>0</v>
      </c>
      <c r="M48" s="23">
        <f t="shared" si="14"/>
        <v>0</v>
      </c>
      <c r="N48" s="23">
        <f t="shared" si="14"/>
        <v>0</v>
      </c>
      <c r="O48" s="23">
        <f t="shared" si="14"/>
        <v>0</v>
      </c>
      <c r="P48" s="23">
        <f t="shared" si="14"/>
        <v>0</v>
      </c>
      <c r="Q48" s="23">
        <f t="shared" si="14"/>
        <v>0</v>
      </c>
      <c r="R48" s="23">
        <f t="shared" si="14"/>
        <v>0</v>
      </c>
      <c r="S48" s="23">
        <f t="shared" si="14"/>
        <v>0</v>
      </c>
      <c r="T48" s="23">
        <f t="shared" si="14"/>
        <v>0</v>
      </c>
      <c r="U48" s="23">
        <f t="shared" si="14"/>
        <v>0</v>
      </c>
      <c r="V48" s="23">
        <f t="shared" si="14"/>
        <v>0</v>
      </c>
      <c r="W48" s="23">
        <f t="shared" si="14"/>
        <v>0</v>
      </c>
      <c r="X48" s="23">
        <f t="shared" si="14"/>
        <v>0</v>
      </c>
      <c r="Y48" s="23">
        <f t="shared" si="14"/>
        <v>0</v>
      </c>
      <c r="Z48" s="23">
        <f t="shared" si="14"/>
        <v>0</v>
      </c>
      <c r="AA48" s="23">
        <f t="shared" si="14"/>
        <v>0</v>
      </c>
      <c r="AB48" s="23">
        <f t="shared" si="14"/>
        <v>0</v>
      </c>
      <c r="AC48" s="23">
        <f t="shared" si="14"/>
        <v>0</v>
      </c>
      <c r="AD48" s="23">
        <f t="shared" si="14"/>
        <v>0</v>
      </c>
      <c r="AE48" s="23">
        <f t="shared" si="14"/>
        <v>0</v>
      </c>
      <c r="AF48" s="23">
        <f t="shared" si="14"/>
        <v>0</v>
      </c>
      <c r="AG48" s="23">
        <f t="shared" si="14"/>
        <v>0</v>
      </c>
      <c r="AH48" s="23">
        <f t="shared" si="14"/>
        <v>0</v>
      </c>
      <c r="AI48" s="23">
        <f t="shared" si="14"/>
        <v>0</v>
      </c>
    </row>
    <row r="49" spans="1:36" x14ac:dyDescent="0.25">
      <c r="A49" t="s">
        <v>185</v>
      </c>
      <c r="E49" s="29" t="s">
        <v>180</v>
      </c>
      <c r="F49" s="23">
        <f t="shared" ref="F49:AI49" si="15">F47*F48</f>
        <v>0</v>
      </c>
      <c r="G49" s="23">
        <f t="shared" si="15"/>
        <v>0</v>
      </c>
      <c r="H49" s="23">
        <f t="shared" si="15"/>
        <v>0</v>
      </c>
      <c r="I49" s="23">
        <f t="shared" si="15"/>
        <v>0</v>
      </c>
      <c r="J49" s="23">
        <f t="shared" si="15"/>
        <v>0</v>
      </c>
      <c r="K49" s="23">
        <f t="shared" si="15"/>
        <v>0</v>
      </c>
      <c r="L49" s="23">
        <f t="shared" si="15"/>
        <v>0</v>
      </c>
      <c r="M49" s="23">
        <f t="shared" si="15"/>
        <v>0</v>
      </c>
      <c r="N49" s="23">
        <f t="shared" si="15"/>
        <v>0</v>
      </c>
      <c r="O49" s="23">
        <f t="shared" si="15"/>
        <v>0</v>
      </c>
      <c r="P49" s="23">
        <f t="shared" si="15"/>
        <v>0</v>
      </c>
      <c r="Q49" s="23">
        <f t="shared" si="15"/>
        <v>0</v>
      </c>
      <c r="R49" s="23">
        <f t="shared" si="15"/>
        <v>0</v>
      </c>
      <c r="S49" s="23">
        <f t="shared" si="15"/>
        <v>0</v>
      </c>
      <c r="T49" s="23">
        <f t="shared" si="15"/>
        <v>0</v>
      </c>
      <c r="U49" s="23">
        <f t="shared" si="15"/>
        <v>0</v>
      </c>
      <c r="V49" s="23">
        <f t="shared" si="15"/>
        <v>0</v>
      </c>
      <c r="W49" s="23">
        <f t="shared" si="15"/>
        <v>0</v>
      </c>
      <c r="X49" s="23">
        <f t="shared" si="15"/>
        <v>0</v>
      </c>
      <c r="Y49" s="23">
        <f t="shared" si="15"/>
        <v>0</v>
      </c>
      <c r="Z49" s="23">
        <f t="shared" si="15"/>
        <v>0</v>
      </c>
      <c r="AA49" s="23">
        <f t="shared" si="15"/>
        <v>0</v>
      </c>
      <c r="AB49" s="23">
        <f t="shared" si="15"/>
        <v>0</v>
      </c>
      <c r="AC49" s="23">
        <f t="shared" si="15"/>
        <v>0</v>
      </c>
      <c r="AD49" s="23">
        <f t="shared" si="15"/>
        <v>0</v>
      </c>
      <c r="AE49" s="23">
        <f t="shared" si="15"/>
        <v>0</v>
      </c>
      <c r="AF49" s="23">
        <f t="shared" si="15"/>
        <v>0</v>
      </c>
      <c r="AG49" s="23">
        <f t="shared" si="15"/>
        <v>0</v>
      </c>
      <c r="AH49" s="23">
        <f t="shared" si="15"/>
        <v>0</v>
      </c>
      <c r="AI49" s="23">
        <f t="shared" si="15"/>
        <v>0</v>
      </c>
    </row>
    <row r="50" spans="1:36" x14ac:dyDescent="0.25">
      <c r="A50" s="21" t="s">
        <v>189</v>
      </c>
      <c r="B50" s="10"/>
      <c r="C50" t="s">
        <v>190</v>
      </c>
      <c r="E50" s="29"/>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row>
    <row r="51" spans="1:36" x14ac:dyDescent="0.25">
      <c r="A51" s="19" t="s">
        <v>191</v>
      </c>
      <c r="D51" s="10"/>
      <c r="E51" s="29" t="s">
        <v>192</v>
      </c>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row>
    <row r="52" spans="1:36" x14ac:dyDescent="0.25">
      <c r="A52" t="s">
        <v>184</v>
      </c>
      <c r="B52" s="10"/>
      <c r="C52" t="s">
        <v>193</v>
      </c>
      <c r="D52" s="10"/>
      <c r="E52" s="29" t="s">
        <v>194</v>
      </c>
      <c r="F52" s="23">
        <f t="shared" ref="F52:AI52" si="16">$B52*F$6</f>
        <v>0</v>
      </c>
      <c r="G52" s="23">
        <f t="shared" si="16"/>
        <v>0</v>
      </c>
      <c r="H52" s="23">
        <f t="shared" si="16"/>
        <v>0</v>
      </c>
      <c r="I52" s="23">
        <f t="shared" si="16"/>
        <v>0</v>
      </c>
      <c r="J52" s="23">
        <f t="shared" si="16"/>
        <v>0</v>
      </c>
      <c r="K52" s="23">
        <f t="shared" si="16"/>
        <v>0</v>
      </c>
      <c r="L52" s="23">
        <f t="shared" si="16"/>
        <v>0</v>
      </c>
      <c r="M52" s="23">
        <f t="shared" si="16"/>
        <v>0</v>
      </c>
      <c r="N52" s="23">
        <f t="shared" si="16"/>
        <v>0</v>
      </c>
      <c r="O52" s="23">
        <f t="shared" si="16"/>
        <v>0</v>
      </c>
      <c r="P52" s="23">
        <f t="shared" si="16"/>
        <v>0</v>
      </c>
      <c r="Q52" s="23">
        <f t="shared" si="16"/>
        <v>0</v>
      </c>
      <c r="R52" s="23">
        <f t="shared" si="16"/>
        <v>0</v>
      </c>
      <c r="S52" s="23">
        <f t="shared" si="16"/>
        <v>0</v>
      </c>
      <c r="T52" s="23">
        <f t="shared" si="16"/>
        <v>0</v>
      </c>
      <c r="U52" s="23">
        <f t="shared" si="16"/>
        <v>0</v>
      </c>
      <c r="V52" s="23">
        <f t="shared" si="16"/>
        <v>0</v>
      </c>
      <c r="W52" s="23">
        <f t="shared" si="16"/>
        <v>0</v>
      </c>
      <c r="X52" s="23">
        <f t="shared" si="16"/>
        <v>0</v>
      </c>
      <c r="Y52" s="23">
        <f t="shared" si="16"/>
        <v>0</v>
      </c>
      <c r="Z52" s="23">
        <f t="shared" si="16"/>
        <v>0</v>
      </c>
      <c r="AA52" s="23">
        <f t="shared" si="16"/>
        <v>0</v>
      </c>
      <c r="AB52" s="23">
        <f t="shared" si="16"/>
        <v>0</v>
      </c>
      <c r="AC52" s="23">
        <f t="shared" si="16"/>
        <v>0</v>
      </c>
      <c r="AD52" s="23">
        <f t="shared" si="16"/>
        <v>0</v>
      </c>
      <c r="AE52" s="23">
        <f t="shared" si="16"/>
        <v>0</v>
      </c>
      <c r="AF52" s="23">
        <f t="shared" si="16"/>
        <v>0</v>
      </c>
      <c r="AG52" s="23">
        <f t="shared" si="16"/>
        <v>0</v>
      </c>
      <c r="AH52" s="23">
        <f t="shared" si="16"/>
        <v>0</v>
      </c>
      <c r="AI52" s="23">
        <f t="shared" si="16"/>
        <v>0</v>
      </c>
    </row>
    <row r="53" spans="1:36" x14ac:dyDescent="0.25">
      <c r="A53" t="s">
        <v>185</v>
      </c>
      <c r="E53" s="29" t="s">
        <v>180</v>
      </c>
      <c r="F53" s="23">
        <f t="shared" ref="F53:AI53" si="17">F51*F52</f>
        <v>0</v>
      </c>
      <c r="G53" s="23">
        <f t="shared" si="17"/>
        <v>0</v>
      </c>
      <c r="H53" s="23">
        <f t="shared" si="17"/>
        <v>0</v>
      </c>
      <c r="I53" s="23">
        <f t="shared" si="17"/>
        <v>0</v>
      </c>
      <c r="J53" s="23">
        <f t="shared" si="17"/>
        <v>0</v>
      </c>
      <c r="K53" s="23">
        <f t="shared" si="17"/>
        <v>0</v>
      </c>
      <c r="L53" s="23">
        <f t="shared" si="17"/>
        <v>0</v>
      </c>
      <c r="M53" s="23">
        <f t="shared" si="17"/>
        <v>0</v>
      </c>
      <c r="N53" s="23">
        <f t="shared" si="17"/>
        <v>0</v>
      </c>
      <c r="O53" s="23">
        <f t="shared" si="17"/>
        <v>0</v>
      </c>
      <c r="P53" s="23">
        <f t="shared" si="17"/>
        <v>0</v>
      </c>
      <c r="Q53" s="23">
        <f t="shared" si="17"/>
        <v>0</v>
      </c>
      <c r="R53" s="23">
        <f t="shared" si="17"/>
        <v>0</v>
      </c>
      <c r="S53" s="23">
        <f t="shared" si="17"/>
        <v>0</v>
      </c>
      <c r="T53" s="23">
        <f t="shared" si="17"/>
        <v>0</v>
      </c>
      <c r="U53" s="23">
        <f t="shared" si="17"/>
        <v>0</v>
      </c>
      <c r="V53" s="23">
        <f t="shared" si="17"/>
        <v>0</v>
      </c>
      <c r="W53" s="23">
        <f t="shared" si="17"/>
        <v>0</v>
      </c>
      <c r="X53" s="23">
        <f t="shared" si="17"/>
        <v>0</v>
      </c>
      <c r="Y53" s="23">
        <f t="shared" si="17"/>
        <v>0</v>
      </c>
      <c r="Z53" s="23">
        <f t="shared" si="17"/>
        <v>0</v>
      </c>
      <c r="AA53" s="23">
        <f t="shared" si="17"/>
        <v>0</v>
      </c>
      <c r="AB53" s="23">
        <f t="shared" si="17"/>
        <v>0</v>
      </c>
      <c r="AC53" s="23">
        <f t="shared" si="17"/>
        <v>0</v>
      </c>
      <c r="AD53" s="23">
        <f t="shared" si="17"/>
        <v>0</v>
      </c>
      <c r="AE53" s="23">
        <f t="shared" si="17"/>
        <v>0</v>
      </c>
      <c r="AF53" s="23">
        <f t="shared" si="17"/>
        <v>0</v>
      </c>
      <c r="AG53" s="23">
        <f t="shared" si="17"/>
        <v>0</v>
      </c>
      <c r="AH53" s="23">
        <f t="shared" si="17"/>
        <v>0</v>
      </c>
      <c r="AI53" s="23">
        <f t="shared" si="17"/>
        <v>0</v>
      </c>
    </row>
    <row r="54" spans="1:36" s="21" customFormat="1" x14ac:dyDescent="0.25">
      <c r="A54" s="6" t="s">
        <v>195</v>
      </c>
      <c r="E54" s="44" t="s">
        <v>180</v>
      </c>
      <c r="F54" s="45">
        <f t="shared" ref="F54:AI54" si="18">F37+F41+F45+F49+F53</f>
        <v>0</v>
      </c>
      <c r="G54" s="45">
        <f t="shared" si="18"/>
        <v>0</v>
      </c>
      <c r="H54" s="45">
        <f t="shared" si="18"/>
        <v>0</v>
      </c>
      <c r="I54" s="45">
        <f t="shared" si="18"/>
        <v>0</v>
      </c>
      <c r="J54" s="45">
        <f t="shared" si="18"/>
        <v>0</v>
      </c>
      <c r="K54" s="45">
        <f t="shared" si="18"/>
        <v>0</v>
      </c>
      <c r="L54" s="45">
        <f t="shared" si="18"/>
        <v>0</v>
      </c>
      <c r="M54" s="45">
        <f t="shared" si="18"/>
        <v>0</v>
      </c>
      <c r="N54" s="45">
        <f t="shared" si="18"/>
        <v>0</v>
      </c>
      <c r="O54" s="45">
        <f t="shared" si="18"/>
        <v>0</v>
      </c>
      <c r="P54" s="45">
        <f t="shared" si="18"/>
        <v>0</v>
      </c>
      <c r="Q54" s="45">
        <f t="shared" si="18"/>
        <v>0</v>
      </c>
      <c r="R54" s="45">
        <f t="shared" si="18"/>
        <v>0</v>
      </c>
      <c r="S54" s="45">
        <f t="shared" si="18"/>
        <v>0</v>
      </c>
      <c r="T54" s="45">
        <f t="shared" si="18"/>
        <v>0</v>
      </c>
      <c r="U54" s="45">
        <f t="shared" si="18"/>
        <v>0</v>
      </c>
      <c r="V54" s="45">
        <f t="shared" si="18"/>
        <v>0</v>
      </c>
      <c r="W54" s="45">
        <f t="shared" si="18"/>
        <v>0</v>
      </c>
      <c r="X54" s="45">
        <f t="shared" si="18"/>
        <v>0</v>
      </c>
      <c r="Y54" s="45">
        <f t="shared" si="18"/>
        <v>0</v>
      </c>
      <c r="Z54" s="45">
        <f t="shared" si="18"/>
        <v>0</v>
      </c>
      <c r="AA54" s="45">
        <f t="shared" si="18"/>
        <v>0</v>
      </c>
      <c r="AB54" s="45">
        <f t="shared" si="18"/>
        <v>0</v>
      </c>
      <c r="AC54" s="45">
        <f t="shared" si="18"/>
        <v>0</v>
      </c>
      <c r="AD54" s="45">
        <f t="shared" si="18"/>
        <v>0</v>
      </c>
      <c r="AE54" s="45">
        <f t="shared" si="18"/>
        <v>0</v>
      </c>
      <c r="AF54" s="45">
        <f t="shared" si="18"/>
        <v>0</v>
      </c>
      <c r="AG54" s="45">
        <f t="shared" si="18"/>
        <v>0</v>
      </c>
      <c r="AH54" s="45">
        <f t="shared" si="18"/>
        <v>0</v>
      </c>
      <c r="AI54" s="45">
        <f t="shared" si="18"/>
        <v>0</v>
      </c>
    </row>
    <row r="55" spans="1:36" x14ac:dyDescent="0.25">
      <c r="A55" s="6" t="s">
        <v>196</v>
      </c>
      <c r="B55" s="10"/>
      <c r="C55" t="s">
        <v>173</v>
      </c>
      <c r="D55" s="10"/>
      <c r="E55" s="29" t="s">
        <v>180</v>
      </c>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3"/>
    </row>
    <row r="56" spans="1:36" s="21" customFormat="1" x14ac:dyDescent="0.25">
      <c r="A56" s="6" t="s">
        <v>197</v>
      </c>
      <c r="E56" s="44" t="s">
        <v>180</v>
      </c>
      <c r="F56" s="45">
        <f t="shared" ref="F56:AI56" si="19">F26+F32+F54+F55</f>
        <v>0</v>
      </c>
      <c r="G56" s="45">
        <f t="shared" si="19"/>
        <v>0</v>
      </c>
      <c r="H56" s="45">
        <f t="shared" si="19"/>
        <v>0</v>
      </c>
      <c r="I56" s="45">
        <f t="shared" si="19"/>
        <v>0</v>
      </c>
      <c r="J56" s="45">
        <f t="shared" si="19"/>
        <v>0</v>
      </c>
      <c r="K56" s="45">
        <f t="shared" si="19"/>
        <v>0</v>
      </c>
      <c r="L56" s="45">
        <f t="shared" si="19"/>
        <v>0</v>
      </c>
      <c r="M56" s="45">
        <f t="shared" si="19"/>
        <v>0</v>
      </c>
      <c r="N56" s="45">
        <f t="shared" si="19"/>
        <v>0</v>
      </c>
      <c r="O56" s="45">
        <f t="shared" si="19"/>
        <v>0</v>
      </c>
      <c r="P56" s="45">
        <f t="shared" si="19"/>
        <v>0</v>
      </c>
      <c r="Q56" s="45">
        <f t="shared" si="19"/>
        <v>0</v>
      </c>
      <c r="R56" s="45">
        <f t="shared" si="19"/>
        <v>0</v>
      </c>
      <c r="S56" s="45">
        <f t="shared" si="19"/>
        <v>0</v>
      </c>
      <c r="T56" s="45">
        <f t="shared" si="19"/>
        <v>0</v>
      </c>
      <c r="U56" s="45">
        <f t="shared" si="19"/>
        <v>0</v>
      </c>
      <c r="V56" s="45">
        <f t="shared" si="19"/>
        <v>0</v>
      </c>
      <c r="W56" s="45">
        <f t="shared" si="19"/>
        <v>0</v>
      </c>
      <c r="X56" s="45">
        <f t="shared" si="19"/>
        <v>0</v>
      </c>
      <c r="Y56" s="45">
        <f t="shared" si="19"/>
        <v>0</v>
      </c>
      <c r="Z56" s="45">
        <f t="shared" si="19"/>
        <v>0</v>
      </c>
      <c r="AA56" s="45">
        <f t="shared" si="19"/>
        <v>0</v>
      </c>
      <c r="AB56" s="45">
        <f t="shared" si="19"/>
        <v>0</v>
      </c>
      <c r="AC56" s="45">
        <f t="shared" si="19"/>
        <v>0</v>
      </c>
      <c r="AD56" s="45">
        <f t="shared" si="19"/>
        <v>0</v>
      </c>
      <c r="AE56" s="45">
        <f t="shared" si="19"/>
        <v>0</v>
      </c>
      <c r="AF56" s="45">
        <f t="shared" si="19"/>
        <v>0</v>
      </c>
      <c r="AG56" s="45">
        <f t="shared" si="19"/>
        <v>0</v>
      </c>
      <c r="AH56" s="45">
        <f t="shared" si="19"/>
        <v>0</v>
      </c>
      <c r="AI56" s="45">
        <f t="shared" si="19"/>
        <v>0</v>
      </c>
    </row>
    <row r="57" spans="1:36" s="21" customFormat="1" x14ac:dyDescent="0.25">
      <c r="A57" s="6" t="s">
        <v>198</v>
      </c>
      <c r="E57" s="44" t="s">
        <v>180</v>
      </c>
      <c r="F57" s="45">
        <f t="shared" ref="F57:AI57" si="20">F27+F33+F54+F55</f>
        <v>0</v>
      </c>
      <c r="G57" s="45">
        <f t="shared" si="20"/>
        <v>0</v>
      </c>
      <c r="H57" s="45">
        <f t="shared" si="20"/>
        <v>0</v>
      </c>
      <c r="I57" s="45">
        <f t="shared" si="20"/>
        <v>0</v>
      </c>
      <c r="J57" s="45">
        <f t="shared" si="20"/>
        <v>0</v>
      </c>
      <c r="K57" s="45">
        <f t="shared" si="20"/>
        <v>0</v>
      </c>
      <c r="L57" s="45">
        <f t="shared" si="20"/>
        <v>0</v>
      </c>
      <c r="M57" s="45">
        <f t="shared" si="20"/>
        <v>0</v>
      </c>
      <c r="N57" s="45">
        <f t="shared" si="20"/>
        <v>0</v>
      </c>
      <c r="O57" s="45">
        <f t="shared" si="20"/>
        <v>0</v>
      </c>
      <c r="P57" s="45">
        <f t="shared" si="20"/>
        <v>0</v>
      </c>
      <c r="Q57" s="45">
        <f t="shared" si="20"/>
        <v>0</v>
      </c>
      <c r="R57" s="45">
        <f t="shared" si="20"/>
        <v>0</v>
      </c>
      <c r="S57" s="45">
        <f t="shared" si="20"/>
        <v>0</v>
      </c>
      <c r="T57" s="45">
        <f t="shared" si="20"/>
        <v>0</v>
      </c>
      <c r="U57" s="45">
        <f t="shared" si="20"/>
        <v>0</v>
      </c>
      <c r="V57" s="45">
        <f t="shared" si="20"/>
        <v>0</v>
      </c>
      <c r="W57" s="45">
        <f t="shared" si="20"/>
        <v>0</v>
      </c>
      <c r="X57" s="45">
        <f t="shared" si="20"/>
        <v>0</v>
      </c>
      <c r="Y57" s="45">
        <f t="shared" si="20"/>
        <v>0</v>
      </c>
      <c r="Z57" s="45">
        <f t="shared" si="20"/>
        <v>0</v>
      </c>
      <c r="AA57" s="45">
        <f t="shared" si="20"/>
        <v>0</v>
      </c>
      <c r="AB57" s="45">
        <f t="shared" si="20"/>
        <v>0</v>
      </c>
      <c r="AC57" s="45">
        <f t="shared" si="20"/>
        <v>0</v>
      </c>
      <c r="AD57" s="45">
        <f t="shared" si="20"/>
        <v>0</v>
      </c>
      <c r="AE57" s="45">
        <f t="shared" si="20"/>
        <v>0</v>
      </c>
      <c r="AF57" s="45">
        <f t="shared" si="20"/>
        <v>0</v>
      </c>
      <c r="AG57" s="45">
        <f t="shared" si="20"/>
        <v>0</v>
      </c>
      <c r="AH57" s="45">
        <f t="shared" si="20"/>
        <v>0</v>
      </c>
      <c r="AI57" s="45">
        <f t="shared" si="20"/>
        <v>0</v>
      </c>
    </row>
    <row r="58" spans="1:36" x14ac:dyDescent="0.25">
      <c r="A58" s="6"/>
    </row>
    <row r="59" spans="1:36" x14ac:dyDescent="0.25">
      <c r="A59" s="9" t="s">
        <v>199</v>
      </c>
      <c r="B59" s="5"/>
      <c r="C59" s="5"/>
      <c r="D59" s="28" t="s">
        <v>118</v>
      </c>
      <c r="E59" s="5"/>
    </row>
    <row r="60" spans="1:36" s="23" customFormat="1" x14ac:dyDescent="0.25">
      <c r="A60" s="6" t="s">
        <v>200</v>
      </c>
      <c r="B60" s="10"/>
      <c r="C60" t="s">
        <v>173</v>
      </c>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row>
    <row r="61" spans="1:36" s="23" customFormat="1" x14ac:dyDescent="0.25">
      <c r="A61" s="19" t="s">
        <v>174</v>
      </c>
      <c r="D61" s="10"/>
      <c r="E61" s="29" t="s">
        <v>175</v>
      </c>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row>
    <row r="62" spans="1:36" s="23" customFormat="1" x14ac:dyDescent="0.25">
      <c r="A62" t="s">
        <v>184</v>
      </c>
      <c r="B62" s="10"/>
      <c r="C62" t="s">
        <v>165</v>
      </c>
      <c r="D62" s="10"/>
      <c r="E62" s="29" t="s">
        <v>177</v>
      </c>
      <c r="F62" s="23">
        <f t="shared" ref="F62:AI62" si="21">$B62*F$6</f>
        <v>0</v>
      </c>
      <c r="G62" s="23">
        <f t="shared" si="21"/>
        <v>0</v>
      </c>
      <c r="H62" s="23">
        <f t="shared" si="21"/>
        <v>0</v>
      </c>
      <c r="I62" s="23">
        <f t="shared" si="21"/>
        <v>0</v>
      </c>
      <c r="J62" s="23">
        <f t="shared" si="21"/>
        <v>0</v>
      </c>
      <c r="K62" s="23">
        <f t="shared" si="21"/>
        <v>0</v>
      </c>
      <c r="L62" s="23">
        <f t="shared" si="21"/>
        <v>0</v>
      </c>
      <c r="M62" s="23">
        <f t="shared" si="21"/>
        <v>0</v>
      </c>
      <c r="N62" s="23">
        <f t="shared" si="21"/>
        <v>0</v>
      </c>
      <c r="O62" s="23">
        <f t="shared" si="21"/>
        <v>0</v>
      </c>
      <c r="P62" s="23">
        <f t="shared" si="21"/>
        <v>0</v>
      </c>
      <c r="Q62" s="23">
        <f t="shared" si="21"/>
        <v>0</v>
      </c>
      <c r="R62" s="23">
        <f t="shared" si="21"/>
        <v>0</v>
      </c>
      <c r="S62" s="23">
        <f t="shared" si="21"/>
        <v>0</v>
      </c>
      <c r="T62" s="23">
        <f t="shared" si="21"/>
        <v>0</v>
      </c>
      <c r="U62" s="23">
        <f t="shared" si="21"/>
        <v>0</v>
      </c>
      <c r="V62" s="23">
        <f t="shared" si="21"/>
        <v>0</v>
      </c>
      <c r="W62" s="23">
        <f t="shared" si="21"/>
        <v>0</v>
      </c>
      <c r="X62" s="23">
        <f t="shared" si="21"/>
        <v>0</v>
      </c>
      <c r="Y62" s="23">
        <f t="shared" si="21"/>
        <v>0</v>
      </c>
      <c r="Z62" s="23">
        <f t="shared" si="21"/>
        <v>0</v>
      </c>
      <c r="AA62" s="23">
        <f t="shared" si="21"/>
        <v>0</v>
      </c>
      <c r="AB62" s="23">
        <f t="shared" si="21"/>
        <v>0</v>
      </c>
      <c r="AC62" s="23">
        <f t="shared" si="21"/>
        <v>0</v>
      </c>
      <c r="AD62" s="23">
        <f t="shared" si="21"/>
        <v>0</v>
      </c>
      <c r="AE62" s="23">
        <f t="shared" si="21"/>
        <v>0</v>
      </c>
      <c r="AF62" s="23">
        <f t="shared" si="21"/>
        <v>0</v>
      </c>
      <c r="AG62" s="23">
        <f t="shared" si="21"/>
        <v>0</v>
      </c>
      <c r="AH62" s="23">
        <f t="shared" si="21"/>
        <v>0</v>
      </c>
      <c r="AI62" s="23">
        <f t="shared" si="21"/>
        <v>0</v>
      </c>
    </row>
    <row r="63" spans="1:36" s="23" customFormat="1" x14ac:dyDescent="0.25">
      <c r="A63" s="19" t="s">
        <v>201</v>
      </c>
      <c r="E63" s="29" t="s">
        <v>180</v>
      </c>
      <c r="F63" s="23">
        <f t="shared" ref="F63:AI63" si="22">F61*F62</f>
        <v>0</v>
      </c>
      <c r="G63" s="23">
        <f t="shared" si="22"/>
        <v>0</v>
      </c>
      <c r="H63" s="23">
        <f t="shared" si="22"/>
        <v>0</v>
      </c>
      <c r="I63" s="23">
        <f t="shared" si="22"/>
        <v>0</v>
      </c>
      <c r="J63" s="23">
        <f t="shared" si="22"/>
        <v>0</v>
      </c>
      <c r="K63" s="23">
        <f t="shared" si="22"/>
        <v>0</v>
      </c>
      <c r="L63" s="23">
        <f t="shared" si="22"/>
        <v>0</v>
      </c>
      <c r="M63" s="23">
        <f t="shared" si="22"/>
        <v>0</v>
      </c>
      <c r="N63" s="23">
        <f t="shared" si="22"/>
        <v>0</v>
      </c>
      <c r="O63" s="23">
        <f t="shared" si="22"/>
        <v>0</v>
      </c>
      <c r="P63" s="23">
        <f t="shared" si="22"/>
        <v>0</v>
      </c>
      <c r="Q63" s="23">
        <f t="shared" si="22"/>
        <v>0</v>
      </c>
      <c r="R63" s="23">
        <f t="shared" si="22"/>
        <v>0</v>
      </c>
      <c r="S63" s="23">
        <f t="shared" si="22"/>
        <v>0</v>
      </c>
      <c r="T63" s="23">
        <f t="shared" si="22"/>
        <v>0</v>
      </c>
      <c r="U63" s="23">
        <f t="shared" si="22"/>
        <v>0</v>
      </c>
      <c r="V63" s="23">
        <f t="shared" si="22"/>
        <v>0</v>
      </c>
      <c r="W63" s="23">
        <f t="shared" si="22"/>
        <v>0</v>
      </c>
      <c r="X63" s="23">
        <f t="shared" si="22"/>
        <v>0</v>
      </c>
      <c r="Y63" s="23">
        <f t="shared" si="22"/>
        <v>0</v>
      </c>
      <c r="Z63" s="23">
        <f t="shared" si="22"/>
        <v>0</v>
      </c>
      <c r="AA63" s="23">
        <f t="shared" si="22"/>
        <v>0</v>
      </c>
      <c r="AB63" s="23">
        <f t="shared" si="22"/>
        <v>0</v>
      </c>
      <c r="AC63" s="23">
        <f t="shared" si="22"/>
        <v>0</v>
      </c>
      <c r="AD63" s="23">
        <f t="shared" si="22"/>
        <v>0</v>
      </c>
      <c r="AE63" s="23">
        <f t="shared" si="22"/>
        <v>0</v>
      </c>
      <c r="AF63" s="23">
        <f t="shared" si="22"/>
        <v>0</v>
      </c>
      <c r="AG63" s="23">
        <f t="shared" si="22"/>
        <v>0</v>
      </c>
      <c r="AH63" s="23">
        <f t="shared" si="22"/>
        <v>0</v>
      </c>
      <c r="AI63" s="23">
        <f t="shared" si="22"/>
        <v>0</v>
      </c>
    </row>
    <row r="64" spans="1:36" s="23" customFormat="1" x14ac:dyDescent="0.25">
      <c r="A64" s="6" t="s">
        <v>202</v>
      </c>
      <c r="B64" s="10"/>
      <c r="C64" t="s">
        <v>173</v>
      </c>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row>
    <row r="65" spans="1:35" s="23" customFormat="1" x14ac:dyDescent="0.25">
      <c r="A65" s="19" t="s">
        <v>174</v>
      </c>
      <c r="D65" s="10"/>
      <c r="E65" s="29" t="s">
        <v>175</v>
      </c>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row>
    <row r="66" spans="1:35" s="23" customFormat="1" x14ac:dyDescent="0.25">
      <c r="A66" t="s">
        <v>184</v>
      </c>
      <c r="B66" s="10"/>
      <c r="C66" t="s">
        <v>165</v>
      </c>
      <c r="D66" s="10"/>
      <c r="E66" s="29" t="s">
        <v>177</v>
      </c>
      <c r="F66" s="23">
        <f t="shared" ref="F66:AI66" si="23">$B66*F$6</f>
        <v>0</v>
      </c>
      <c r="G66" s="23">
        <f t="shared" si="23"/>
        <v>0</v>
      </c>
      <c r="H66" s="23">
        <f t="shared" si="23"/>
        <v>0</v>
      </c>
      <c r="I66" s="23">
        <f t="shared" si="23"/>
        <v>0</v>
      </c>
      <c r="J66" s="23">
        <f t="shared" si="23"/>
        <v>0</v>
      </c>
      <c r="K66" s="23">
        <f t="shared" si="23"/>
        <v>0</v>
      </c>
      <c r="L66" s="23">
        <f t="shared" si="23"/>
        <v>0</v>
      </c>
      <c r="M66" s="23">
        <f t="shared" si="23"/>
        <v>0</v>
      </c>
      <c r="N66" s="23">
        <f t="shared" si="23"/>
        <v>0</v>
      </c>
      <c r="O66" s="23">
        <f t="shared" si="23"/>
        <v>0</v>
      </c>
      <c r="P66" s="23">
        <f t="shared" si="23"/>
        <v>0</v>
      </c>
      <c r="Q66" s="23">
        <f t="shared" si="23"/>
        <v>0</v>
      </c>
      <c r="R66" s="23">
        <f t="shared" si="23"/>
        <v>0</v>
      </c>
      <c r="S66" s="23">
        <f t="shared" si="23"/>
        <v>0</v>
      </c>
      <c r="T66" s="23">
        <f t="shared" si="23"/>
        <v>0</v>
      </c>
      <c r="U66" s="23">
        <f t="shared" si="23"/>
        <v>0</v>
      </c>
      <c r="V66" s="23">
        <f t="shared" si="23"/>
        <v>0</v>
      </c>
      <c r="W66" s="23">
        <f t="shared" si="23"/>
        <v>0</v>
      </c>
      <c r="X66" s="23">
        <f t="shared" si="23"/>
        <v>0</v>
      </c>
      <c r="Y66" s="23">
        <f t="shared" si="23"/>
        <v>0</v>
      </c>
      <c r="Z66" s="23">
        <f t="shared" si="23"/>
        <v>0</v>
      </c>
      <c r="AA66" s="23">
        <f t="shared" si="23"/>
        <v>0</v>
      </c>
      <c r="AB66" s="23">
        <f t="shared" si="23"/>
        <v>0</v>
      </c>
      <c r="AC66" s="23">
        <f t="shared" si="23"/>
        <v>0</v>
      </c>
      <c r="AD66" s="23">
        <f t="shared" si="23"/>
        <v>0</v>
      </c>
      <c r="AE66" s="23">
        <f t="shared" si="23"/>
        <v>0</v>
      </c>
      <c r="AF66" s="23">
        <f t="shared" si="23"/>
        <v>0</v>
      </c>
      <c r="AG66" s="23">
        <f t="shared" si="23"/>
        <v>0</v>
      </c>
      <c r="AH66" s="23">
        <f t="shared" si="23"/>
        <v>0</v>
      </c>
      <c r="AI66" s="23">
        <f t="shared" si="23"/>
        <v>0</v>
      </c>
    </row>
    <row r="67" spans="1:35" s="23" customFormat="1" x14ac:dyDescent="0.25">
      <c r="A67" s="19" t="s">
        <v>201</v>
      </c>
      <c r="E67" s="29" t="s">
        <v>180</v>
      </c>
      <c r="F67" s="23">
        <f t="shared" ref="F67:AI67" si="24">F65*F66</f>
        <v>0</v>
      </c>
      <c r="G67" s="23">
        <f t="shared" si="24"/>
        <v>0</v>
      </c>
      <c r="H67" s="23">
        <f t="shared" si="24"/>
        <v>0</v>
      </c>
      <c r="I67" s="23">
        <f t="shared" si="24"/>
        <v>0</v>
      </c>
      <c r="J67" s="23">
        <f t="shared" si="24"/>
        <v>0</v>
      </c>
      <c r="K67" s="23">
        <f t="shared" si="24"/>
        <v>0</v>
      </c>
      <c r="L67" s="23">
        <f t="shared" si="24"/>
        <v>0</v>
      </c>
      <c r="M67" s="23">
        <f t="shared" si="24"/>
        <v>0</v>
      </c>
      <c r="N67" s="23">
        <f t="shared" si="24"/>
        <v>0</v>
      </c>
      <c r="O67" s="23">
        <f t="shared" si="24"/>
        <v>0</v>
      </c>
      <c r="P67" s="23">
        <f t="shared" si="24"/>
        <v>0</v>
      </c>
      <c r="Q67" s="23">
        <f t="shared" si="24"/>
        <v>0</v>
      </c>
      <c r="R67" s="23">
        <f t="shared" si="24"/>
        <v>0</v>
      </c>
      <c r="S67" s="23">
        <f t="shared" si="24"/>
        <v>0</v>
      </c>
      <c r="T67" s="23">
        <f t="shared" si="24"/>
        <v>0</v>
      </c>
      <c r="U67" s="23">
        <f t="shared" si="24"/>
        <v>0</v>
      </c>
      <c r="V67" s="23">
        <f t="shared" si="24"/>
        <v>0</v>
      </c>
      <c r="W67" s="23">
        <f t="shared" si="24"/>
        <v>0</v>
      </c>
      <c r="X67" s="23">
        <f t="shared" si="24"/>
        <v>0</v>
      </c>
      <c r="Y67" s="23">
        <f t="shared" si="24"/>
        <v>0</v>
      </c>
      <c r="Z67" s="23">
        <f t="shared" si="24"/>
        <v>0</v>
      </c>
      <c r="AA67" s="23">
        <f t="shared" si="24"/>
        <v>0</v>
      </c>
      <c r="AB67" s="23">
        <f t="shared" si="24"/>
        <v>0</v>
      </c>
      <c r="AC67" s="23">
        <f t="shared" si="24"/>
        <v>0</v>
      </c>
      <c r="AD67" s="23">
        <f t="shared" si="24"/>
        <v>0</v>
      </c>
      <c r="AE67" s="23">
        <f t="shared" si="24"/>
        <v>0</v>
      </c>
      <c r="AF67" s="23">
        <f t="shared" si="24"/>
        <v>0</v>
      </c>
      <c r="AG67" s="23">
        <f t="shared" si="24"/>
        <v>0</v>
      </c>
      <c r="AH67" s="23">
        <f t="shared" si="24"/>
        <v>0</v>
      </c>
      <c r="AI67" s="23">
        <f t="shared" si="24"/>
        <v>0</v>
      </c>
    </row>
    <row r="68" spans="1:35" s="23" customFormat="1" x14ac:dyDescent="0.25">
      <c r="A68" s="6" t="s">
        <v>203</v>
      </c>
      <c r="B68" s="10"/>
      <c r="C68" t="s">
        <v>173</v>
      </c>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row>
    <row r="69" spans="1:35" s="23" customFormat="1" x14ac:dyDescent="0.25">
      <c r="A69" s="19" t="s">
        <v>174</v>
      </c>
      <c r="D69" s="10"/>
      <c r="E69" s="29" t="s">
        <v>175</v>
      </c>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row>
    <row r="70" spans="1:35" s="23" customFormat="1" x14ac:dyDescent="0.25">
      <c r="A70" t="s">
        <v>184</v>
      </c>
      <c r="B70" s="10"/>
      <c r="C70" t="s">
        <v>165</v>
      </c>
      <c r="D70" s="10"/>
      <c r="E70" s="29" t="s">
        <v>177</v>
      </c>
      <c r="F70" s="23">
        <f t="shared" ref="F70:AI70" si="25">$B70*F$6</f>
        <v>0</v>
      </c>
      <c r="G70" s="23">
        <f t="shared" si="25"/>
        <v>0</v>
      </c>
      <c r="H70" s="23">
        <f t="shared" si="25"/>
        <v>0</v>
      </c>
      <c r="I70" s="23">
        <f t="shared" si="25"/>
        <v>0</v>
      </c>
      <c r="J70" s="23">
        <f t="shared" si="25"/>
        <v>0</v>
      </c>
      <c r="K70" s="23">
        <f t="shared" si="25"/>
        <v>0</v>
      </c>
      <c r="L70" s="23">
        <f t="shared" si="25"/>
        <v>0</v>
      </c>
      <c r="M70" s="23">
        <f t="shared" si="25"/>
        <v>0</v>
      </c>
      <c r="N70" s="23">
        <f t="shared" si="25"/>
        <v>0</v>
      </c>
      <c r="O70" s="23">
        <f t="shared" si="25"/>
        <v>0</v>
      </c>
      <c r="P70" s="23">
        <f t="shared" si="25"/>
        <v>0</v>
      </c>
      <c r="Q70" s="23">
        <f t="shared" si="25"/>
        <v>0</v>
      </c>
      <c r="R70" s="23">
        <f t="shared" si="25"/>
        <v>0</v>
      </c>
      <c r="S70" s="23">
        <f t="shared" si="25"/>
        <v>0</v>
      </c>
      <c r="T70" s="23">
        <f t="shared" si="25"/>
        <v>0</v>
      </c>
      <c r="U70" s="23">
        <f t="shared" si="25"/>
        <v>0</v>
      </c>
      <c r="V70" s="23">
        <f t="shared" si="25"/>
        <v>0</v>
      </c>
      <c r="W70" s="23">
        <f t="shared" si="25"/>
        <v>0</v>
      </c>
      <c r="X70" s="23">
        <f t="shared" si="25"/>
        <v>0</v>
      </c>
      <c r="Y70" s="23">
        <f t="shared" si="25"/>
        <v>0</v>
      </c>
      <c r="Z70" s="23">
        <f t="shared" si="25"/>
        <v>0</v>
      </c>
      <c r="AA70" s="23">
        <f t="shared" si="25"/>
        <v>0</v>
      </c>
      <c r="AB70" s="23">
        <f t="shared" si="25"/>
        <v>0</v>
      </c>
      <c r="AC70" s="23">
        <f t="shared" si="25"/>
        <v>0</v>
      </c>
      <c r="AD70" s="23">
        <f t="shared" si="25"/>
        <v>0</v>
      </c>
      <c r="AE70" s="23">
        <f t="shared" si="25"/>
        <v>0</v>
      </c>
      <c r="AF70" s="23">
        <f t="shared" si="25"/>
        <v>0</v>
      </c>
      <c r="AG70" s="23">
        <f t="shared" si="25"/>
        <v>0</v>
      </c>
      <c r="AH70" s="23">
        <f t="shared" si="25"/>
        <v>0</v>
      </c>
      <c r="AI70" s="23">
        <f t="shared" si="25"/>
        <v>0</v>
      </c>
    </row>
    <row r="71" spans="1:35" s="23" customFormat="1" x14ac:dyDescent="0.25">
      <c r="A71" s="19" t="s">
        <v>201</v>
      </c>
      <c r="E71" s="29" t="s">
        <v>180</v>
      </c>
      <c r="F71" s="23">
        <f t="shared" ref="F71:AI71" si="26">F69*F70</f>
        <v>0</v>
      </c>
      <c r="G71" s="23">
        <f t="shared" si="26"/>
        <v>0</v>
      </c>
      <c r="H71" s="23">
        <f t="shared" si="26"/>
        <v>0</v>
      </c>
      <c r="I71" s="23">
        <f t="shared" si="26"/>
        <v>0</v>
      </c>
      <c r="J71" s="23">
        <f t="shared" si="26"/>
        <v>0</v>
      </c>
      <c r="K71" s="23">
        <f t="shared" si="26"/>
        <v>0</v>
      </c>
      <c r="L71" s="23">
        <f t="shared" si="26"/>
        <v>0</v>
      </c>
      <c r="M71" s="23">
        <f t="shared" si="26"/>
        <v>0</v>
      </c>
      <c r="N71" s="23">
        <f t="shared" si="26"/>
        <v>0</v>
      </c>
      <c r="O71" s="23">
        <f t="shared" si="26"/>
        <v>0</v>
      </c>
      <c r="P71" s="23">
        <f t="shared" si="26"/>
        <v>0</v>
      </c>
      <c r="Q71" s="23">
        <f t="shared" si="26"/>
        <v>0</v>
      </c>
      <c r="R71" s="23">
        <f t="shared" si="26"/>
        <v>0</v>
      </c>
      <c r="S71" s="23">
        <f t="shared" si="26"/>
        <v>0</v>
      </c>
      <c r="T71" s="23">
        <f t="shared" si="26"/>
        <v>0</v>
      </c>
      <c r="U71" s="23">
        <f t="shared" si="26"/>
        <v>0</v>
      </c>
      <c r="V71" s="23">
        <f t="shared" si="26"/>
        <v>0</v>
      </c>
      <c r="W71" s="23">
        <f t="shared" si="26"/>
        <v>0</v>
      </c>
      <c r="X71" s="23">
        <f t="shared" si="26"/>
        <v>0</v>
      </c>
      <c r="Y71" s="23">
        <f t="shared" si="26"/>
        <v>0</v>
      </c>
      <c r="Z71" s="23">
        <f t="shared" si="26"/>
        <v>0</v>
      </c>
      <c r="AA71" s="23">
        <f t="shared" si="26"/>
        <v>0</v>
      </c>
      <c r="AB71" s="23">
        <f t="shared" si="26"/>
        <v>0</v>
      </c>
      <c r="AC71" s="23">
        <f t="shared" si="26"/>
        <v>0</v>
      </c>
      <c r="AD71" s="23">
        <f t="shared" si="26"/>
        <v>0</v>
      </c>
      <c r="AE71" s="23">
        <f t="shared" si="26"/>
        <v>0</v>
      </c>
      <c r="AF71" s="23">
        <f t="shared" si="26"/>
        <v>0</v>
      </c>
      <c r="AG71" s="23">
        <f t="shared" si="26"/>
        <v>0</v>
      </c>
      <c r="AH71" s="23">
        <f t="shared" si="26"/>
        <v>0</v>
      </c>
      <c r="AI71" s="23">
        <f t="shared" si="26"/>
        <v>0</v>
      </c>
    </row>
    <row r="72" spans="1:35" s="23" customFormat="1" x14ac:dyDescent="0.25">
      <c r="A72" s="6" t="s">
        <v>204</v>
      </c>
      <c r="B72" s="10"/>
      <c r="C72" t="s">
        <v>173</v>
      </c>
      <c r="E72" s="29"/>
    </row>
    <row r="73" spans="1:35" s="23" customFormat="1" x14ac:dyDescent="0.25">
      <c r="A73" s="19" t="s">
        <v>205</v>
      </c>
      <c r="D73" s="10"/>
      <c r="E73" s="29" t="s">
        <v>192</v>
      </c>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row>
    <row r="74" spans="1:35" s="23" customFormat="1" x14ac:dyDescent="0.25">
      <c r="A74" t="s">
        <v>184</v>
      </c>
      <c r="B74" s="10"/>
      <c r="C74" t="s">
        <v>193</v>
      </c>
      <c r="D74" s="10"/>
      <c r="E74" s="29" t="s">
        <v>194</v>
      </c>
      <c r="F74" s="23">
        <f t="shared" ref="F74:AI74" si="27">$B74*F$6</f>
        <v>0</v>
      </c>
      <c r="G74" s="23">
        <f t="shared" si="27"/>
        <v>0</v>
      </c>
      <c r="H74" s="23">
        <f t="shared" si="27"/>
        <v>0</v>
      </c>
      <c r="I74" s="23">
        <f t="shared" si="27"/>
        <v>0</v>
      </c>
      <c r="J74" s="23">
        <f t="shared" si="27"/>
        <v>0</v>
      </c>
      <c r="K74" s="23">
        <f t="shared" si="27"/>
        <v>0</v>
      </c>
      <c r="L74" s="23">
        <f t="shared" si="27"/>
        <v>0</v>
      </c>
      <c r="M74" s="23">
        <f t="shared" si="27"/>
        <v>0</v>
      </c>
      <c r="N74" s="23">
        <f t="shared" si="27"/>
        <v>0</v>
      </c>
      <c r="O74" s="23">
        <f t="shared" si="27"/>
        <v>0</v>
      </c>
      <c r="P74" s="23">
        <f t="shared" si="27"/>
        <v>0</v>
      </c>
      <c r="Q74" s="23">
        <f t="shared" si="27"/>
        <v>0</v>
      </c>
      <c r="R74" s="23">
        <f t="shared" si="27"/>
        <v>0</v>
      </c>
      <c r="S74" s="23">
        <f t="shared" si="27"/>
        <v>0</v>
      </c>
      <c r="T74" s="23">
        <f t="shared" si="27"/>
        <v>0</v>
      </c>
      <c r="U74" s="23">
        <f t="shared" si="27"/>
        <v>0</v>
      </c>
      <c r="V74" s="23">
        <f t="shared" si="27"/>
        <v>0</v>
      </c>
      <c r="W74" s="23">
        <f t="shared" si="27"/>
        <v>0</v>
      </c>
      <c r="X74" s="23">
        <f t="shared" si="27"/>
        <v>0</v>
      </c>
      <c r="Y74" s="23">
        <f t="shared" si="27"/>
        <v>0</v>
      </c>
      <c r="Z74" s="23">
        <f t="shared" si="27"/>
        <v>0</v>
      </c>
      <c r="AA74" s="23">
        <f t="shared" si="27"/>
        <v>0</v>
      </c>
      <c r="AB74" s="23">
        <f t="shared" si="27"/>
        <v>0</v>
      </c>
      <c r="AC74" s="23">
        <f t="shared" si="27"/>
        <v>0</v>
      </c>
      <c r="AD74" s="23">
        <f t="shared" si="27"/>
        <v>0</v>
      </c>
      <c r="AE74" s="23">
        <f t="shared" si="27"/>
        <v>0</v>
      </c>
      <c r="AF74" s="23">
        <f t="shared" si="27"/>
        <v>0</v>
      </c>
      <c r="AG74" s="23">
        <f t="shared" si="27"/>
        <v>0</v>
      </c>
      <c r="AH74" s="23">
        <f t="shared" si="27"/>
        <v>0</v>
      </c>
      <c r="AI74" s="23">
        <f t="shared" si="27"/>
        <v>0</v>
      </c>
    </row>
    <row r="75" spans="1:35" s="23" customFormat="1" x14ac:dyDescent="0.25">
      <c r="A75" s="19" t="s">
        <v>201</v>
      </c>
      <c r="E75" s="29" t="s">
        <v>180</v>
      </c>
      <c r="F75" s="23">
        <f t="shared" ref="F75:AI75" si="28">F73*F74</f>
        <v>0</v>
      </c>
      <c r="G75" s="23">
        <f t="shared" si="28"/>
        <v>0</v>
      </c>
      <c r="H75" s="23">
        <f t="shared" si="28"/>
        <v>0</v>
      </c>
      <c r="I75" s="23">
        <f t="shared" si="28"/>
        <v>0</v>
      </c>
      <c r="J75" s="23">
        <f t="shared" si="28"/>
        <v>0</v>
      </c>
      <c r="K75" s="23">
        <f t="shared" si="28"/>
        <v>0</v>
      </c>
      <c r="L75" s="23">
        <f t="shared" si="28"/>
        <v>0</v>
      </c>
      <c r="M75" s="23">
        <f t="shared" si="28"/>
        <v>0</v>
      </c>
      <c r="N75" s="23">
        <f t="shared" si="28"/>
        <v>0</v>
      </c>
      <c r="O75" s="23">
        <f t="shared" si="28"/>
        <v>0</v>
      </c>
      <c r="P75" s="23">
        <f t="shared" si="28"/>
        <v>0</v>
      </c>
      <c r="Q75" s="23">
        <f t="shared" si="28"/>
        <v>0</v>
      </c>
      <c r="R75" s="23">
        <f t="shared" si="28"/>
        <v>0</v>
      </c>
      <c r="S75" s="23">
        <f t="shared" si="28"/>
        <v>0</v>
      </c>
      <c r="T75" s="23">
        <f t="shared" si="28"/>
        <v>0</v>
      </c>
      <c r="U75" s="23">
        <f t="shared" si="28"/>
        <v>0</v>
      </c>
      <c r="V75" s="23">
        <f t="shared" si="28"/>
        <v>0</v>
      </c>
      <c r="W75" s="23">
        <f t="shared" si="28"/>
        <v>0</v>
      </c>
      <c r="X75" s="23">
        <f t="shared" si="28"/>
        <v>0</v>
      </c>
      <c r="Y75" s="23">
        <f t="shared" si="28"/>
        <v>0</v>
      </c>
      <c r="Z75" s="23">
        <f t="shared" si="28"/>
        <v>0</v>
      </c>
      <c r="AA75" s="23">
        <f t="shared" si="28"/>
        <v>0</v>
      </c>
      <c r="AB75" s="23">
        <f t="shared" si="28"/>
        <v>0</v>
      </c>
      <c r="AC75" s="23">
        <f t="shared" si="28"/>
        <v>0</v>
      </c>
      <c r="AD75" s="23">
        <f t="shared" si="28"/>
        <v>0</v>
      </c>
      <c r="AE75" s="23">
        <f t="shared" si="28"/>
        <v>0</v>
      </c>
      <c r="AF75" s="23">
        <f t="shared" si="28"/>
        <v>0</v>
      </c>
      <c r="AG75" s="23">
        <f t="shared" si="28"/>
        <v>0</v>
      </c>
      <c r="AH75" s="23">
        <f t="shared" si="28"/>
        <v>0</v>
      </c>
      <c r="AI75" s="23">
        <f t="shared" si="28"/>
        <v>0</v>
      </c>
    </row>
    <row r="76" spans="1:35" s="23" customFormat="1" x14ac:dyDescent="0.25">
      <c r="A76" s="6" t="s">
        <v>206</v>
      </c>
      <c r="B76" s="10"/>
      <c r="C76" t="s">
        <v>173</v>
      </c>
      <c r="E76" s="29"/>
    </row>
    <row r="77" spans="1:35" s="23" customFormat="1" x14ac:dyDescent="0.25">
      <c r="A77" s="19" t="s">
        <v>205</v>
      </c>
      <c r="D77" s="10"/>
      <c r="E77" s="29" t="s">
        <v>192</v>
      </c>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row>
    <row r="78" spans="1:35" s="23" customFormat="1" x14ac:dyDescent="0.25">
      <c r="A78" t="s">
        <v>184</v>
      </c>
      <c r="B78" s="10"/>
      <c r="C78" t="s">
        <v>193</v>
      </c>
      <c r="D78" s="10"/>
      <c r="E78" s="29" t="s">
        <v>194</v>
      </c>
      <c r="F78" s="23">
        <f t="shared" ref="F78:AI78" si="29">$B78*F$6</f>
        <v>0</v>
      </c>
      <c r="G78" s="23">
        <f t="shared" si="29"/>
        <v>0</v>
      </c>
      <c r="H78" s="23">
        <f t="shared" si="29"/>
        <v>0</v>
      </c>
      <c r="I78" s="23">
        <f t="shared" si="29"/>
        <v>0</v>
      </c>
      <c r="J78" s="23">
        <f t="shared" si="29"/>
        <v>0</v>
      </c>
      <c r="K78" s="23">
        <f t="shared" si="29"/>
        <v>0</v>
      </c>
      <c r="L78" s="23">
        <f t="shared" si="29"/>
        <v>0</v>
      </c>
      <c r="M78" s="23">
        <f t="shared" si="29"/>
        <v>0</v>
      </c>
      <c r="N78" s="23">
        <f t="shared" si="29"/>
        <v>0</v>
      </c>
      <c r="O78" s="23">
        <f t="shared" si="29"/>
        <v>0</v>
      </c>
      <c r="P78" s="23">
        <f t="shared" si="29"/>
        <v>0</v>
      </c>
      <c r="Q78" s="23">
        <f t="shared" si="29"/>
        <v>0</v>
      </c>
      <c r="R78" s="23">
        <f t="shared" si="29"/>
        <v>0</v>
      </c>
      <c r="S78" s="23">
        <f t="shared" si="29"/>
        <v>0</v>
      </c>
      <c r="T78" s="23">
        <f t="shared" si="29"/>
        <v>0</v>
      </c>
      <c r="U78" s="23">
        <f t="shared" si="29"/>
        <v>0</v>
      </c>
      <c r="V78" s="23">
        <f t="shared" si="29"/>
        <v>0</v>
      </c>
      <c r="W78" s="23">
        <f t="shared" si="29"/>
        <v>0</v>
      </c>
      <c r="X78" s="23">
        <f t="shared" si="29"/>
        <v>0</v>
      </c>
      <c r="Y78" s="23">
        <f t="shared" si="29"/>
        <v>0</v>
      </c>
      <c r="Z78" s="23">
        <f t="shared" si="29"/>
        <v>0</v>
      </c>
      <c r="AA78" s="23">
        <f t="shared" si="29"/>
        <v>0</v>
      </c>
      <c r="AB78" s="23">
        <f t="shared" si="29"/>
        <v>0</v>
      </c>
      <c r="AC78" s="23">
        <f t="shared" si="29"/>
        <v>0</v>
      </c>
      <c r="AD78" s="23">
        <f t="shared" si="29"/>
        <v>0</v>
      </c>
      <c r="AE78" s="23">
        <f t="shared" si="29"/>
        <v>0</v>
      </c>
      <c r="AF78" s="23">
        <f t="shared" si="29"/>
        <v>0</v>
      </c>
      <c r="AG78" s="23">
        <f t="shared" si="29"/>
        <v>0</v>
      </c>
      <c r="AH78" s="23">
        <f t="shared" si="29"/>
        <v>0</v>
      </c>
      <c r="AI78" s="23">
        <f t="shared" si="29"/>
        <v>0</v>
      </c>
    </row>
    <row r="79" spans="1:35" s="23" customFormat="1" x14ac:dyDescent="0.25">
      <c r="A79" s="19" t="s">
        <v>201</v>
      </c>
      <c r="E79" s="29" t="s">
        <v>180</v>
      </c>
      <c r="F79" s="23">
        <f t="shared" ref="F79:AI79" si="30">F77*F78</f>
        <v>0</v>
      </c>
      <c r="G79" s="23">
        <f t="shared" si="30"/>
        <v>0</v>
      </c>
      <c r="H79" s="23">
        <f t="shared" si="30"/>
        <v>0</v>
      </c>
      <c r="I79" s="23">
        <f t="shared" si="30"/>
        <v>0</v>
      </c>
      <c r="J79" s="23">
        <f t="shared" si="30"/>
        <v>0</v>
      </c>
      <c r="K79" s="23">
        <f t="shared" si="30"/>
        <v>0</v>
      </c>
      <c r="L79" s="23">
        <f t="shared" si="30"/>
        <v>0</v>
      </c>
      <c r="M79" s="23">
        <f t="shared" si="30"/>
        <v>0</v>
      </c>
      <c r="N79" s="23">
        <f t="shared" si="30"/>
        <v>0</v>
      </c>
      <c r="O79" s="23">
        <f t="shared" si="30"/>
        <v>0</v>
      </c>
      <c r="P79" s="23">
        <f t="shared" si="30"/>
        <v>0</v>
      </c>
      <c r="Q79" s="23">
        <f t="shared" si="30"/>
        <v>0</v>
      </c>
      <c r="R79" s="23">
        <f t="shared" si="30"/>
        <v>0</v>
      </c>
      <c r="S79" s="23">
        <f t="shared" si="30"/>
        <v>0</v>
      </c>
      <c r="T79" s="23">
        <f t="shared" si="30"/>
        <v>0</v>
      </c>
      <c r="U79" s="23">
        <f t="shared" si="30"/>
        <v>0</v>
      </c>
      <c r="V79" s="23">
        <f t="shared" si="30"/>
        <v>0</v>
      </c>
      <c r="W79" s="23">
        <f t="shared" si="30"/>
        <v>0</v>
      </c>
      <c r="X79" s="23">
        <f t="shared" si="30"/>
        <v>0</v>
      </c>
      <c r="Y79" s="23">
        <f t="shared" si="30"/>
        <v>0</v>
      </c>
      <c r="Z79" s="23">
        <f t="shared" si="30"/>
        <v>0</v>
      </c>
      <c r="AA79" s="23">
        <f t="shared" si="30"/>
        <v>0</v>
      </c>
      <c r="AB79" s="23">
        <f t="shared" si="30"/>
        <v>0</v>
      </c>
      <c r="AC79" s="23">
        <f t="shared" si="30"/>
        <v>0</v>
      </c>
      <c r="AD79" s="23">
        <f t="shared" si="30"/>
        <v>0</v>
      </c>
      <c r="AE79" s="23">
        <f t="shared" si="30"/>
        <v>0</v>
      </c>
      <c r="AF79" s="23">
        <f t="shared" si="30"/>
        <v>0</v>
      </c>
      <c r="AG79" s="23">
        <f t="shared" si="30"/>
        <v>0</v>
      </c>
      <c r="AH79" s="23">
        <f t="shared" si="30"/>
        <v>0</v>
      </c>
      <c r="AI79" s="23">
        <f t="shared" si="30"/>
        <v>0</v>
      </c>
    </row>
    <row r="80" spans="1:35" s="23" customFormat="1" x14ac:dyDescent="0.25">
      <c r="A80" s="6" t="s">
        <v>207</v>
      </c>
      <c r="B80" s="10"/>
      <c r="C80" t="s">
        <v>173</v>
      </c>
      <c r="E80" s="29"/>
    </row>
    <row r="81" spans="1:35" s="23" customFormat="1" x14ac:dyDescent="0.25">
      <c r="A81" s="19" t="s">
        <v>174</v>
      </c>
      <c r="D81" s="10"/>
      <c r="E81" s="29" t="s">
        <v>175</v>
      </c>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row>
    <row r="82" spans="1:35" s="23" customFormat="1" x14ac:dyDescent="0.25">
      <c r="A82" t="s">
        <v>184</v>
      </c>
      <c r="B82" s="10"/>
      <c r="C82" t="s">
        <v>165</v>
      </c>
      <c r="D82" s="10"/>
      <c r="E82" s="29" t="s">
        <v>177</v>
      </c>
      <c r="F82" s="23">
        <f t="shared" ref="F82:AI82" si="31">$B82*F$6</f>
        <v>0</v>
      </c>
      <c r="G82" s="23">
        <f t="shared" si="31"/>
        <v>0</v>
      </c>
      <c r="H82" s="23">
        <f t="shared" si="31"/>
        <v>0</v>
      </c>
      <c r="I82" s="23">
        <f t="shared" si="31"/>
        <v>0</v>
      </c>
      <c r="J82" s="23">
        <f t="shared" si="31"/>
        <v>0</v>
      </c>
      <c r="K82" s="23">
        <f t="shared" si="31"/>
        <v>0</v>
      </c>
      <c r="L82" s="23">
        <f t="shared" si="31"/>
        <v>0</v>
      </c>
      <c r="M82" s="23">
        <f t="shared" si="31"/>
        <v>0</v>
      </c>
      <c r="N82" s="23">
        <f t="shared" si="31"/>
        <v>0</v>
      </c>
      <c r="O82" s="23">
        <f t="shared" si="31"/>
        <v>0</v>
      </c>
      <c r="P82" s="23">
        <f t="shared" si="31"/>
        <v>0</v>
      </c>
      <c r="Q82" s="23">
        <f t="shared" si="31"/>
        <v>0</v>
      </c>
      <c r="R82" s="23">
        <f t="shared" si="31"/>
        <v>0</v>
      </c>
      <c r="S82" s="23">
        <f t="shared" si="31"/>
        <v>0</v>
      </c>
      <c r="T82" s="23">
        <f t="shared" si="31"/>
        <v>0</v>
      </c>
      <c r="U82" s="23">
        <f t="shared" si="31"/>
        <v>0</v>
      </c>
      <c r="V82" s="23">
        <f t="shared" si="31"/>
        <v>0</v>
      </c>
      <c r="W82" s="23">
        <f t="shared" si="31"/>
        <v>0</v>
      </c>
      <c r="X82" s="23">
        <f t="shared" si="31"/>
        <v>0</v>
      </c>
      <c r="Y82" s="23">
        <f t="shared" si="31"/>
        <v>0</v>
      </c>
      <c r="Z82" s="23">
        <f t="shared" si="31"/>
        <v>0</v>
      </c>
      <c r="AA82" s="23">
        <f t="shared" si="31"/>
        <v>0</v>
      </c>
      <c r="AB82" s="23">
        <f t="shared" si="31"/>
        <v>0</v>
      </c>
      <c r="AC82" s="23">
        <f t="shared" si="31"/>
        <v>0</v>
      </c>
      <c r="AD82" s="23">
        <f t="shared" si="31"/>
        <v>0</v>
      </c>
      <c r="AE82" s="23">
        <f t="shared" si="31"/>
        <v>0</v>
      </c>
      <c r="AF82" s="23">
        <f t="shared" si="31"/>
        <v>0</v>
      </c>
      <c r="AG82" s="23">
        <f t="shared" si="31"/>
        <v>0</v>
      </c>
      <c r="AH82" s="23">
        <f t="shared" si="31"/>
        <v>0</v>
      </c>
      <c r="AI82" s="23">
        <f t="shared" si="31"/>
        <v>0</v>
      </c>
    </row>
    <row r="83" spans="1:35" s="23" customFormat="1" x14ac:dyDescent="0.25">
      <c r="A83" s="19" t="s">
        <v>201</v>
      </c>
      <c r="E83" s="29" t="s">
        <v>180</v>
      </c>
      <c r="F83" s="23">
        <f t="shared" ref="F83:AI83" si="32">F81*F82</f>
        <v>0</v>
      </c>
      <c r="G83" s="23">
        <f t="shared" si="32"/>
        <v>0</v>
      </c>
      <c r="H83" s="23">
        <f t="shared" si="32"/>
        <v>0</v>
      </c>
      <c r="I83" s="23">
        <f t="shared" si="32"/>
        <v>0</v>
      </c>
      <c r="J83" s="23">
        <f t="shared" si="32"/>
        <v>0</v>
      </c>
      <c r="K83" s="23">
        <f t="shared" si="32"/>
        <v>0</v>
      </c>
      <c r="L83" s="23">
        <f t="shared" si="32"/>
        <v>0</v>
      </c>
      <c r="M83" s="23">
        <f t="shared" si="32"/>
        <v>0</v>
      </c>
      <c r="N83" s="23">
        <f t="shared" si="32"/>
        <v>0</v>
      </c>
      <c r="O83" s="23">
        <f t="shared" si="32"/>
        <v>0</v>
      </c>
      <c r="P83" s="23">
        <f t="shared" si="32"/>
        <v>0</v>
      </c>
      <c r="Q83" s="23">
        <f t="shared" si="32"/>
        <v>0</v>
      </c>
      <c r="R83" s="23">
        <f t="shared" si="32"/>
        <v>0</v>
      </c>
      <c r="S83" s="23">
        <f t="shared" si="32"/>
        <v>0</v>
      </c>
      <c r="T83" s="23">
        <f t="shared" si="32"/>
        <v>0</v>
      </c>
      <c r="U83" s="23">
        <f t="shared" si="32"/>
        <v>0</v>
      </c>
      <c r="V83" s="23">
        <f t="shared" si="32"/>
        <v>0</v>
      </c>
      <c r="W83" s="23">
        <f t="shared" si="32"/>
        <v>0</v>
      </c>
      <c r="X83" s="23">
        <f t="shared" si="32"/>
        <v>0</v>
      </c>
      <c r="Y83" s="23">
        <f t="shared" si="32"/>
        <v>0</v>
      </c>
      <c r="Z83" s="23">
        <f t="shared" si="32"/>
        <v>0</v>
      </c>
      <c r="AA83" s="23">
        <f t="shared" si="32"/>
        <v>0</v>
      </c>
      <c r="AB83" s="23">
        <f t="shared" si="32"/>
        <v>0</v>
      </c>
      <c r="AC83" s="23">
        <f t="shared" si="32"/>
        <v>0</v>
      </c>
      <c r="AD83" s="23">
        <f t="shared" si="32"/>
        <v>0</v>
      </c>
      <c r="AE83" s="23">
        <f t="shared" si="32"/>
        <v>0</v>
      </c>
      <c r="AF83" s="23">
        <f t="shared" si="32"/>
        <v>0</v>
      </c>
      <c r="AG83" s="23">
        <f t="shared" si="32"/>
        <v>0</v>
      </c>
      <c r="AH83" s="23">
        <f t="shared" si="32"/>
        <v>0</v>
      </c>
      <c r="AI83" s="23">
        <f t="shared" si="32"/>
        <v>0</v>
      </c>
    </row>
    <row r="84" spans="1:35" s="23" customFormat="1" x14ac:dyDescent="0.25">
      <c r="A84" s="6" t="s">
        <v>208</v>
      </c>
      <c r="B84" s="10"/>
      <c r="C84" t="s">
        <v>173</v>
      </c>
      <c r="E84" s="29"/>
    </row>
    <row r="85" spans="1:35" s="23" customFormat="1" x14ac:dyDescent="0.25">
      <c r="A85" s="19" t="s">
        <v>174</v>
      </c>
      <c r="D85" s="10"/>
      <c r="E85" s="29" t="s">
        <v>175</v>
      </c>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row>
    <row r="86" spans="1:35" s="23" customFormat="1" x14ac:dyDescent="0.25">
      <c r="A86" t="s">
        <v>184</v>
      </c>
      <c r="B86" s="10"/>
      <c r="C86" t="s">
        <v>165</v>
      </c>
      <c r="D86" s="10"/>
      <c r="E86" s="29" t="s">
        <v>177</v>
      </c>
      <c r="F86" s="23">
        <f t="shared" ref="F86:AI86" si="33">$B86*F$6</f>
        <v>0</v>
      </c>
      <c r="G86" s="23">
        <f t="shared" si="33"/>
        <v>0</v>
      </c>
      <c r="H86" s="23">
        <f t="shared" si="33"/>
        <v>0</v>
      </c>
      <c r="I86" s="23">
        <f t="shared" si="33"/>
        <v>0</v>
      </c>
      <c r="J86" s="23">
        <f t="shared" si="33"/>
        <v>0</v>
      </c>
      <c r="K86" s="23">
        <f t="shared" si="33"/>
        <v>0</v>
      </c>
      <c r="L86" s="23">
        <f t="shared" si="33"/>
        <v>0</v>
      </c>
      <c r="M86" s="23">
        <f t="shared" si="33"/>
        <v>0</v>
      </c>
      <c r="N86" s="23">
        <f t="shared" si="33"/>
        <v>0</v>
      </c>
      <c r="O86" s="23">
        <f t="shared" si="33"/>
        <v>0</v>
      </c>
      <c r="P86" s="23">
        <f t="shared" si="33"/>
        <v>0</v>
      </c>
      <c r="Q86" s="23">
        <f t="shared" si="33"/>
        <v>0</v>
      </c>
      <c r="R86" s="23">
        <f t="shared" si="33"/>
        <v>0</v>
      </c>
      <c r="S86" s="23">
        <f t="shared" si="33"/>
        <v>0</v>
      </c>
      <c r="T86" s="23">
        <f t="shared" si="33"/>
        <v>0</v>
      </c>
      <c r="U86" s="23">
        <f t="shared" si="33"/>
        <v>0</v>
      </c>
      <c r="V86" s="23">
        <f t="shared" si="33"/>
        <v>0</v>
      </c>
      <c r="W86" s="23">
        <f t="shared" si="33"/>
        <v>0</v>
      </c>
      <c r="X86" s="23">
        <f t="shared" si="33"/>
        <v>0</v>
      </c>
      <c r="Y86" s="23">
        <f t="shared" si="33"/>
        <v>0</v>
      </c>
      <c r="Z86" s="23">
        <f t="shared" si="33"/>
        <v>0</v>
      </c>
      <c r="AA86" s="23">
        <f t="shared" si="33"/>
        <v>0</v>
      </c>
      <c r="AB86" s="23">
        <f t="shared" si="33"/>
        <v>0</v>
      </c>
      <c r="AC86" s="23">
        <f t="shared" si="33"/>
        <v>0</v>
      </c>
      <c r="AD86" s="23">
        <f t="shared" si="33"/>
        <v>0</v>
      </c>
      <c r="AE86" s="23">
        <f t="shared" si="33"/>
        <v>0</v>
      </c>
      <c r="AF86" s="23">
        <f t="shared" si="33"/>
        <v>0</v>
      </c>
      <c r="AG86" s="23">
        <f t="shared" si="33"/>
        <v>0</v>
      </c>
      <c r="AH86" s="23">
        <f t="shared" si="33"/>
        <v>0</v>
      </c>
      <c r="AI86" s="23">
        <f t="shared" si="33"/>
        <v>0</v>
      </c>
    </row>
    <row r="87" spans="1:35" s="23" customFormat="1" x14ac:dyDescent="0.25">
      <c r="A87" s="19" t="s">
        <v>201</v>
      </c>
      <c r="E87" s="29" t="s">
        <v>180</v>
      </c>
      <c r="F87" s="23">
        <f t="shared" ref="F87:AI87" si="34">F85*F86</f>
        <v>0</v>
      </c>
      <c r="G87" s="23">
        <f t="shared" si="34"/>
        <v>0</v>
      </c>
      <c r="H87" s="23">
        <f t="shared" si="34"/>
        <v>0</v>
      </c>
      <c r="I87" s="23">
        <f t="shared" si="34"/>
        <v>0</v>
      </c>
      <c r="J87" s="23">
        <f t="shared" si="34"/>
        <v>0</v>
      </c>
      <c r="K87" s="23">
        <f t="shared" si="34"/>
        <v>0</v>
      </c>
      <c r="L87" s="23">
        <f t="shared" si="34"/>
        <v>0</v>
      </c>
      <c r="M87" s="23">
        <f t="shared" si="34"/>
        <v>0</v>
      </c>
      <c r="N87" s="23">
        <f t="shared" si="34"/>
        <v>0</v>
      </c>
      <c r="O87" s="23">
        <f t="shared" si="34"/>
        <v>0</v>
      </c>
      <c r="P87" s="23">
        <f t="shared" si="34"/>
        <v>0</v>
      </c>
      <c r="Q87" s="23">
        <f t="shared" si="34"/>
        <v>0</v>
      </c>
      <c r="R87" s="23">
        <f t="shared" si="34"/>
        <v>0</v>
      </c>
      <c r="S87" s="23">
        <f t="shared" si="34"/>
        <v>0</v>
      </c>
      <c r="T87" s="23">
        <f t="shared" si="34"/>
        <v>0</v>
      </c>
      <c r="U87" s="23">
        <f t="shared" si="34"/>
        <v>0</v>
      </c>
      <c r="V87" s="23">
        <f t="shared" si="34"/>
        <v>0</v>
      </c>
      <c r="W87" s="23">
        <f t="shared" si="34"/>
        <v>0</v>
      </c>
      <c r="X87" s="23">
        <f t="shared" si="34"/>
        <v>0</v>
      </c>
      <c r="Y87" s="23">
        <f t="shared" si="34"/>
        <v>0</v>
      </c>
      <c r="Z87" s="23">
        <f t="shared" si="34"/>
        <v>0</v>
      </c>
      <c r="AA87" s="23">
        <f t="shared" si="34"/>
        <v>0</v>
      </c>
      <c r="AB87" s="23">
        <f t="shared" si="34"/>
        <v>0</v>
      </c>
      <c r="AC87" s="23">
        <f t="shared" si="34"/>
        <v>0</v>
      </c>
      <c r="AD87" s="23">
        <f t="shared" si="34"/>
        <v>0</v>
      </c>
      <c r="AE87" s="23">
        <f t="shared" si="34"/>
        <v>0</v>
      </c>
      <c r="AF87" s="23">
        <f t="shared" si="34"/>
        <v>0</v>
      </c>
      <c r="AG87" s="23">
        <f t="shared" si="34"/>
        <v>0</v>
      </c>
      <c r="AH87" s="23">
        <f t="shared" si="34"/>
        <v>0</v>
      </c>
      <c r="AI87" s="23">
        <f t="shared" si="34"/>
        <v>0</v>
      </c>
    </row>
    <row r="88" spans="1:35" s="23" customFormat="1" x14ac:dyDescent="0.25">
      <c r="A88" s="6" t="s">
        <v>209</v>
      </c>
      <c r="B88" s="10"/>
      <c r="C88" t="s">
        <v>210</v>
      </c>
      <c r="E88" s="29"/>
    </row>
    <row r="89" spans="1:35" s="23" customFormat="1" x14ac:dyDescent="0.25">
      <c r="A89" s="19" t="s">
        <v>174</v>
      </c>
      <c r="D89" s="10"/>
      <c r="E89" s="29" t="s">
        <v>175</v>
      </c>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row>
    <row r="90" spans="1:35" s="23" customFormat="1" x14ac:dyDescent="0.25">
      <c r="A90" t="s">
        <v>184</v>
      </c>
      <c r="B90" s="10"/>
      <c r="C90" t="s">
        <v>165</v>
      </c>
      <c r="D90" s="10"/>
      <c r="E90" s="29" t="s">
        <v>177</v>
      </c>
      <c r="F90" s="23">
        <f t="shared" ref="F90:AI90" si="35">$B90*F$6</f>
        <v>0</v>
      </c>
      <c r="G90" s="23">
        <f t="shared" si="35"/>
        <v>0</v>
      </c>
      <c r="H90" s="23">
        <f t="shared" si="35"/>
        <v>0</v>
      </c>
      <c r="I90" s="23">
        <f t="shared" si="35"/>
        <v>0</v>
      </c>
      <c r="J90" s="23">
        <f t="shared" si="35"/>
        <v>0</v>
      </c>
      <c r="K90" s="23">
        <f t="shared" si="35"/>
        <v>0</v>
      </c>
      <c r="L90" s="23">
        <f t="shared" si="35"/>
        <v>0</v>
      </c>
      <c r="M90" s="23">
        <f t="shared" si="35"/>
        <v>0</v>
      </c>
      <c r="N90" s="23">
        <f t="shared" si="35"/>
        <v>0</v>
      </c>
      <c r="O90" s="23">
        <f t="shared" si="35"/>
        <v>0</v>
      </c>
      <c r="P90" s="23">
        <f t="shared" si="35"/>
        <v>0</v>
      </c>
      <c r="Q90" s="23">
        <f t="shared" si="35"/>
        <v>0</v>
      </c>
      <c r="R90" s="23">
        <f t="shared" si="35"/>
        <v>0</v>
      </c>
      <c r="S90" s="23">
        <f t="shared" si="35"/>
        <v>0</v>
      </c>
      <c r="T90" s="23">
        <f t="shared" si="35"/>
        <v>0</v>
      </c>
      <c r="U90" s="23">
        <f t="shared" si="35"/>
        <v>0</v>
      </c>
      <c r="V90" s="23">
        <f t="shared" si="35"/>
        <v>0</v>
      </c>
      <c r="W90" s="23">
        <f t="shared" si="35"/>
        <v>0</v>
      </c>
      <c r="X90" s="23">
        <f t="shared" si="35"/>
        <v>0</v>
      </c>
      <c r="Y90" s="23">
        <f t="shared" si="35"/>
        <v>0</v>
      </c>
      <c r="Z90" s="23">
        <f t="shared" si="35"/>
        <v>0</v>
      </c>
      <c r="AA90" s="23">
        <f t="shared" si="35"/>
        <v>0</v>
      </c>
      <c r="AB90" s="23">
        <f t="shared" si="35"/>
        <v>0</v>
      </c>
      <c r="AC90" s="23">
        <f t="shared" si="35"/>
        <v>0</v>
      </c>
      <c r="AD90" s="23">
        <f t="shared" si="35"/>
        <v>0</v>
      </c>
      <c r="AE90" s="23">
        <f t="shared" si="35"/>
        <v>0</v>
      </c>
      <c r="AF90" s="23">
        <f t="shared" si="35"/>
        <v>0</v>
      </c>
      <c r="AG90" s="23">
        <f t="shared" si="35"/>
        <v>0</v>
      </c>
      <c r="AH90" s="23">
        <f t="shared" si="35"/>
        <v>0</v>
      </c>
      <c r="AI90" s="23">
        <f t="shared" si="35"/>
        <v>0</v>
      </c>
    </row>
    <row r="91" spans="1:35" s="23" customFormat="1" x14ac:dyDescent="0.25">
      <c r="A91" s="19" t="s">
        <v>201</v>
      </c>
      <c r="E91" s="29" t="s">
        <v>180</v>
      </c>
      <c r="F91" s="23">
        <f t="shared" ref="F91:AI91" si="36">F89*F90</f>
        <v>0</v>
      </c>
      <c r="G91" s="23">
        <f t="shared" si="36"/>
        <v>0</v>
      </c>
      <c r="H91" s="23">
        <f t="shared" si="36"/>
        <v>0</v>
      </c>
      <c r="I91" s="23">
        <f t="shared" si="36"/>
        <v>0</v>
      </c>
      <c r="J91" s="23">
        <f t="shared" si="36"/>
        <v>0</v>
      </c>
      <c r="K91" s="23">
        <f t="shared" si="36"/>
        <v>0</v>
      </c>
      <c r="L91" s="23">
        <f t="shared" si="36"/>
        <v>0</v>
      </c>
      <c r="M91" s="23">
        <f t="shared" si="36"/>
        <v>0</v>
      </c>
      <c r="N91" s="23">
        <f t="shared" si="36"/>
        <v>0</v>
      </c>
      <c r="O91" s="23">
        <f t="shared" si="36"/>
        <v>0</v>
      </c>
      <c r="P91" s="23">
        <f t="shared" si="36"/>
        <v>0</v>
      </c>
      <c r="Q91" s="23">
        <f t="shared" si="36"/>
        <v>0</v>
      </c>
      <c r="R91" s="23">
        <f t="shared" si="36"/>
        <v>0</v>
      </c>
      <c r="S91" s="23">
        <f t="shared" si="36"/>
        <v>0</v>
      </c>
      <c r="T91" s="23">
        <f t="shared" si="36"/>
        <v>0</v>
      </c>
      <c r="U91" s="23">
        <f t="shared" si="36"/>
        <v>0</v>
      </c>
      <c r="V91" s="23">
        <f t="shared" si="36"/>
        <v>0</v>
      </c>
      <c r="W91" s="23">
        <f t="shared" si="36"/>
        <v>0</v>
      </c>
      <c r="X91" s="23">
        <f t="shared" si="36"/>
        <v>0</v>
      </c>
      <c r="Y91" s="23">
        <f t="shared" si="36"/>
        <v>0</v>
      </c>
      <c r="Z91" s="23">
        <f t="shared" si="36"/>
        <v>0</v>
      </c>
      <c r="AA91" s="23">
        <f t="shared" si="36"/>
        <v>0</v>
      </c>
      <c r="AB91" s="23">
        <f t="shared" si="36"/>
        <v>0</v>
      </c>
      <c r="AC91" s="23">
        <f t="shared" si="36"/>
        <v>0</v>
      </c>
      <c r="AD91" s="23">
        <f t="shared" si="36"/>
        <v>0</v>
      </c>
      <c r="AE91" s="23">
        <f t="shared" si="36"/>
        <v>0</v>
      </c>
      <c r="AF91" s="23">
        <f t="shared" si="36"/>
        <v>0</v>
      </c>
      <c r="AG91" s="23">
        <f t="shared" si="36"/>
        <v>0</v>
      </c>
      <c r="AH91" s="23">
        <f t="shared" si="36"/>
        <v>0</v>
      </c>
      <c r="AI91" s="23">
        <f t="shared" si="36"/>
        <v>0</v>
      </c>
    </row>
    <row r="92" spans="1:35" s="23" customFormat="1" x14ac:dyDescent="0.25">
      <c r="A92" s="6" t="s">
        <v>211</v>
      </c>
      <c r="B92" s="10"/>
      <c r="C92" t="s">
        <v>173</v>
      </c>
      <c r="D92" s="10"/>
      <c r="E92" s="29" t="s">
        <v>180</v>
      </c>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row>
    <row r="93" spans="1:35" s="23" customFormat="1" x14ac:dyDescent="0.25">
      <c r="A93" s="6" t="s">
        <v>212</v>
      </c>
      <c r="B93" s="10"/>
      <c r="C93" t="s">
        <v>173</v>
      </c>
      <c r="D93" s="10"/>
      <c r="E93" s="29" t="s">
        <v>180</v>
      </c>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row>
    <row r="94" spans="1:35" s="23" customFormat="1" x14ac:dyDescent="0.25">
      <c r="A94" s="6" t="s">
        <v>213</v>
      </c>
      <c r="D94" s="10"/>
      <c r="E94" s="29" t="s">
        <v>180</v>
      </c>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row>
    <row r="95" spans="1:35" s="23" customFormat="1" x14ac:dyDescent="0.25">
      <c r="A95" s="6" t="s">
        <v>214</v>
      </c>
      <c r="D95" s="10"/>
      <c r="E95" s="29" t="s">
        <v>180</v>
      </c>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row>
    <row r="96" spans="1:35" s="23" customFormat="1" x14ac:dyDescent="0.25">
      <c r="A96" s="6" t="s">
        <v>215</v>
      </c>
      <c r="B96" s="10"/>
      <c r="C96" t="s">
        <v>173</v>
      </c>
      <c r="D96" s="10"/>
      <c r="E96" s="29" t="s">
        <v>180</v>
      </c>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row>
    <row r="97" spans="1:35" s="23" customFormat="1" x14ac:dyDescent="0.25">
      <c r="A97" s="6" t="s">
        <v>216</v>
      </c>
      <c r="B97" s="10"/>
      <c r="C97" t="s">
        <v>173</v>
      </c>
      <c r="D97" s="10"/>
      <c r="E97" s="29" t="s">
        <v>180</v>
      </c>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row>
    <row r="98" spans="1:35" s="45" customFormat="1" x14ac:dyDescent="0.25">
      <c r="A98" s="53" t="s">
        <v>217</v>
      </c>
      <c r="E98" s="46" t="s">
        <v>180</v>
      </c>
      <c r="F98" s="45">
        <f t="shared" ref="F98:AI98" si="37">SUM(F92:F97)+F91+F87+F83+F79+F75+F63+F67+F71</f>
        <v>0</v>
      </c>
      <c r="G98" s="45">
        <f t="shared" si="37"/>
        <v>0</v>
      </c>
      <c r="H98" s="45">
        <f t="shared" si="37"/>
        <v>0</v>
      </c>
      <c r="I98" s="45">
        <f t="shared" si="37"/>
        <v>0</v>
      </c>
      <c r="J98" s="45">
        <f t="shared" si="37"/>
        <v>0</v>
      </c>
      <c r="K98" s="45">
        <f t="shared" si="37"/>
        <v>0</v>
      </c>
      <c r="L98" s="45">
        <f t="shared" si="37"/>
        <v>0</v>
      </c>
      <c r="M98" s="45">
        <f t="shared" si="37"/>
        <v>0</v>
      </c>
      <c r="N98" s="45">
        <f t="shared" si="37"/>
        <v>0</v>
      </c>
      <c r="O98" s="45">
        <f t="shared" si="37"/>
        <v>0</v>
      </c>
      <c r="P98" s="45">
        <f t="shared" si="37"/>
        <v>0</v>
      </c>
      <c r="Q98" s="45">
        <f t="shared" si="37"/>
        <v>0</v>
      </c>
      <c r="R98" s="45">
        <f t="shared" si="37"/>
        <v>0</v>
      </c>
      <c r="S98" s="45">
        <f t="shared" si="37"/>
        <v>0</v>
      </c>
      <c r="T98" s="45">
        <f t="shared" si="37"/>
        <v>0</v>
      </c>
      <c r="U98" s="45">
        <f t="shared" si="37"/>
        <v>0</v>
      </c>
      <c r="V98" s="45">
        <f t="shared" si="37"/>
        <v>0</v>
      </c>
      <c r="W98" s="45">
        <f t="shared" si="37"/>
        <v>0</v>
      </c>
      <c r="X98" s="45">
        <f t="shared" si="37"/>
        <v>0</v>
      </c>
      <c r="Y98" s="45">
        <f t="shared" si="37"/>
        <v>0</v>
      </c>
      <c r="Z98" s="45">
        <f t="shared" si="37"/>
        <v>0</v>
      </c>
      <c r="AA98" s="45">
        <f t="shared" si="37"/>
        <v>0</v>
      </c>
      <c r="AB98" s="45">
        <f t="shared" si="37"/>
        <v>0</v>
      </c>
      <c r="AC98" s="45">
        <f t="shared" si="37"/>
        <v>0</v>
      </c>
      <c r="AD98" s="45">
        <f t="shared" si="37"/>
        <v>0</v>
      </c>
      <c r="AE98" s="45">
        <f t="shared" si="37"/>
        <v>0</v>
      </c>
      <c r="AF98" s="45">
        <f t="shared" si="37"/>
        <v>0</v>
      </c>
      <c r="AG98" s="45">
        <f t="shared" si="37"/>
        <v>0</v>
      </c>
      <c r="AH98" s="45">
        <f t="shared" si="37"/>
        <v>0</v>
      </c>
      <c r="AI98" s="45">
        <f t="shared" si="37"/>
        <v>0</v>
      </c>
    </row>
    <row r="99" spans="1:35" s="23" customFormat="1" x14ac:dyDescent="0.25">
      <c r="A99" s="6"/>
      <c r="E99" s="29"/>
    </row>
    <row r="100" spans="1:35" s="45" customFormat="1" x14ac:dyDescent="0.25">
      <c r="A100" s="6" t="s">
        <v>218</v>
      </c>
      <c r="B100" s="21"/>
      <c r="C100" s="21"/>
      <c r="D100" s="21"/>
      <c r="E100" s="44" t="s">
        <v>180</v>
      </c>
      <c r="F100" s="45">
        <f t="shared" ref="F100:AI100" si="38">F56-F98</f>
        <v>0</v>
      </c>
      <c r="G100" s="45">
        <f t="shared" si="38"/>
        <v>0</v>
      </c>
      <c r="H100" s="45">
        <f t="shared" si="38"/>
        <v>0</v>
      </c>
      <c r="I100" s="45">
        <f t="shared" si="38"/>
        <v>0</v>
      </c>
      <c r="J100" s="45">
        <f t="shared" si="38"/>
        <v>0</v>
      </c>
      <c r="K100" s="45">
        <f t="shared" si="38"/>
        <v>0</v>
      </c>
      <c r="L100" s="45">
        <f t="shared" si="38"/>
        <v>0</v>
      </c>
      <c r="M100" s="45">
        <f t="shared" si="38"/>
        <v>0</v>
      </c>
      <c r="N100" s="45">
        <f t="shared" si="38"/>
        <v>0</v>
      </c>
      <c r="O100" s="45">
        <f t="shared" si="38"/>
        <v>0</v>
      </c>
      <c r="P100" s="45">
        <f t="shared" si="38"/>
        <v>0</v>
      </c>
      <c r="Q100" s="45">
        <f t="shared" si="38"/>
        <v>0</v>
      </c>
      <c r="R100" s="45">
        <f t="shared" si="38"/>
        <v>0</v>
      </c>
      <c r="S100" s="45">
        <f t="shared" si="38"/>
        <v>0</v>
      </c>
      <c r="T100" s="45">
        <f t="shared" si="38"/>
        <v>0</v>
      </c>
      <c r="U100" s="45">
        <f t="shared" si="38"/>
        <v>0</v>
      </c>
      <c r="V100" s="45">
        <f t="shared" si="38"/>
        <v>0</v>
      </c>
      <c r="W100" s="45">
        <f t="shared" si="38"/>
        <v>0</v>
      </c>
      <c r="X100" s="45">
        <f t="shared" si="38"/>
        <v>0</v>
      </c>
      <c r="Y100" s="45">
        <f t="shared" si="38"/>
        <v>0</v>
      </c>
      <c r="Z100" s="45">
        <f t="shared" si="38"/>
        <v>0</v>
      </c>
      <c r="AA100" s="45">
        <f t="shared" si="38"/>
        <v>0</v>
      </c>
      <c r="AB100" s="45">
        <f t="shared" si="38"/>
        <v>0</v>
      </c>
      <c r="AC100" s="45">
        <f t="shared" si="38"/>
        <v>0</v>
      </c>
      <c r="AD100" s="45">
        <f t="shared" si="38"/>
        <v>0</v>
      </c>
      <c r="AE100" s="45">
        <f t="shared" si="38"/>
        <v>0</v>
      </c>
      <c r="AF100" s="45">
        <f t="shared" si="38"/>
        <v>0</v>
      </c>
      <c r="AG100" s="45">
        <f t="shared" si="38"/>
        <v>0</v>
      </c>
      <c r="AH100" s="45">
        <f t="shared" si="38"/>
        <v>0</v>
      </c>
      <c r="AI100" s="45">
        <f t="shared" si="38"/>
        <v>0</v>
      </c>
    </row>
    <row r="101" spans="1:35" s="45" customFormat="1" x14ac:dyDescent="0.25">
      <c r="A101" s="6" t="s">
        <v>219</v>
      </c>
      <c r="B101" s="21"/>
      <c r="C101" s="21"/>
      <c r="D101" s="21"/>
      <c r="E101" s="44" t="s">
        <v>180</v>
      </c>
      <c r="F101" s="45">
        <f t="shared" ref="F101:AI101" si="39">F57-F98</f>
        <v>0</v>
      </c>
      <c r="G101" s="45">
        <f t="shared" si="39"/>
        <v>0</v>
      </c>
      <c r="H101" s="45">
        <f t="shared" si="39"/>
        <v>0</v>
      </c>
      <c r="I101" s="45">
        <f t="shared" si="39"/>
        <v>0</v>
      </c>
      <c r="J101" s="45">
        <f t="shared" si="39"/>
        <v>0</v>
      </c>
      <c r="K101" s="45">
        <f t="shared" si="39"/>
        <v>0</v>
      </c>
      <c r="L101" s="45">
        <f t="shared" si="39"/>
        <v>0</v>
      </c>
      <c r="M101" s="45">
        <f t="shared" si="39"/>
        <v>0</v>
      </c>
      <c r="N101" s="45">
        <f t="shared" si="39"/>
        <v>0</v>
      </c>
      <c r="O101" s="45">
        <f t="shared" si="39"/>
        <v>0</v>
      </c>
      <c r="P101" s="45">
        <f t="shared" si="39"/>
        <v>0</v>
      </c>
      <c r="Q101" s="45">
        <f t="shared" si="39"/>
        <v>0</v>
      </c>
      <c r="R101" s="45">
        <f t="shared" si="39"/>
        <v>0</v>
      </c>
      <c r="S101" s="45">
        <f t="shared" si="39"/>
        <v>0</v>
      </c>
      <c r="T101" s="45">
        <f t="shared" si="39"/>
        <v>0</v>
      </c>
      <c r="U101" s="45">
        <f t="shared" si="39"/>
        <v>0</v>
      </c>
      <c r="V101" s="45">
        <f t="shared" si="39"/>
        <v>0</v>
      </c>
      <c r="W101" s="45">
        <f t="shared" si="39"/>
        <v>0</v>
      </c>
      <c r="X101" s="45">
        <f t="shared" si="39"/>
        <v>0</v>
      </c>
      <c r="Y101" s="45">
        <f t="shared" si="39"/>
        <v>0</v>
      </c>
      <c r="Z101" s="45">
        <f t="shared" si="39"/>
        <v>0</v>
      </c>
      <c r="AA101" s="45">
        <f t="shared" si="39"/>
        <v>0</v>
      </c>
      <c r="AB101" s="45">
        <f t="shared" si="39"/>
        <v>0</v>
      </c>
      <c r="AC101" s="45">
        <f t="shared" si="39"/>
        <v>0</v>
      </c>
      <c r="AD101" s="45">
        <f t="shared" si="39"/>
        <v>0</v>
      </c>
      <c r="AE101" s="45">
        <f t="shared" si="39"/>
        <v>0</v>
      </c>
      <c r="AF101" s="45">
        <f t="shared" si="39"/>
        <v>0</v>
      </c>
      <c r="AG101" s="45">
        <f t="shared" si="39"/>
        <v>0</v>
      </c>
      <c r="AH101" s="45">
        <f t="shared" si="39"/>
        <v>0</v>
      </c>
      <c r="AI101" s="45">
        <f t="shared" si="39"/>
        <v>0</v>
      </c>
    </row>
    <row r="102" spans="1:35" x14ac:dyDescent="0.25">
      <c r="A102" s="6"/>
      <c r="E102" s="29"/>
    </row>
    <row r="103" spans="1:35" x14ac:dyDescent="0.25">
      <c r="A103" s="9" t="s">
        <v>220</v>
      </c>
      <c r="B103" s="5"/>
      <c r="C103" s="5"/>
      <c r="D103" s="5"/>
      <c r="E103" s="30"/>
    </row>
    <row r="104" spans="1:35" x14ac:dyDescent="0.25">
      <c r="A104" s="21" t="s">
        <v>221</v>
      </c>
      <c r="B104" s="10"/>
      <c r="C104" t="s">
        <v>173</v>
      </c>
      <c r="D104" s="10"/>
      <c r="E104" s="29" t="s">
        <v>180</v>
      </c>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row>
    <row r="105" spans="1:35" x14ac:dyDescent="0.25">
      <c r="A105" s="19" t="s">
        <v>222</v>
      </c>
      <c r="B105" s="10"/>
      <c r="C105" t="s">
        <v>173</v>
      </c>
      <c r="D105" s="10"/>
      <c r="E105" s="29" t="s">
        <v>180</v>
      </c>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row>
    <row r="106" spans="1:35" x14ac:dyDescent="0.25">
      <c r="A106" s="19" t="s">
        <v>223</v>
      </c>
      <c r="B106" s="10"/>
      <c r="C106" t="s">
        <v>173</v>
      </c>
      <c r="D106" s="10"/>
      <c r="E106" s="29" t="s">
        <v>180</v>
      </c>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row>
    <row r="107" spans="1:35" x14ac:dyDescent="0.25">
      <c r="A107" s="19" t="s">
        <v>224</v>
      </c>
      <c r="B107" s="10"/>
      <c r="C107" t="s">
        <v>173</v>
      </c>
      <c r="D107" s="10"/>
      <c r="E107" s="29" t="s">
        <v>180</v>
      </c>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row>
    <row r="108" spans="1:35" x14ac:dyDescent="0.25">
      <c r="A108" s="19" t="s">
        <v>225</v>
      </c>
      <c r="B108" s="10"/>
      <c r="C108" t="s">
        <v>173</v>
      </c>
      <c r="D108" s="10"/>
      <c r="E108" s="29" t="s">
        <v>180</v>
      </c>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row>
    <row r="109" spans="1:35" x14ac:dyDescent="0.25">
      <c r="A109" s="19" t="s">
        <v>226</v>
      </c>
      <c r="B109" s="10"/>
      <c r="C109" t="s">
        <v>173</v>
      </c>
      <c r="D109" s="10"/>
      <c r="E109" s="29" t="s">
        <v>180</v>
      </c>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row>
    <row r="110" spans="1:35" s="21" customFormat="1" x14ac:dyDescent="0.25">
      <c r="A110" s="6" t="s">
        <v>227</v>
      </c>
      <c r="E110" s="44" t="s">
        <v>180</v>
      </c>
      <c r="F110" s="45">
        <f t="shared" ref="F110:AI110" si="40">SUM(F105:F109)</f>
        <v>0</v>
      </c>
      <c r="G110" s="45">
        <f t="shared" si="40"/>
        <v>0</v>
      </c>
      <c r="H110" s="45">
        <f t="shared" si="40"/>
        <v>0</v>
      </c>
      <c r="I110" s="45">
        <f t="shared" si="40"/>
        <v>0</v>
      </c>
      <c r="J110" s="45">
        <f t="shared" si="40"/>
        <v>0</v>
      </c>
      <c r="K110" s="45">
        <f t="shared" si="40"/>
        <v>0</v>
      </c>
      <c r="L110" s="45">
        <f t="shared" si="40"/>
        <v>0</v>
      </c>
      <c r="M110" s="45">
        <f t="shared" si="40"/>
        <v>0</v>
      </c>
      <c r="N110" s="45">
        <f t="shared" si="40"/>
        <v>0</v>
      </c>
      <c r="O110" s="45">
        <f t="shared" si="40"/>
        <v>0</v>
      </c>
      <c r="P110" s="45">
        <f t="shared" si="40"/>
        <v>0</v>
      </c>
      <c r="Q110" s="45">
        <f t="shared" si="40"/>
        <v>0</v>
      </c>
      <c r="R110" s="45">
        <f t="shared" si="40"/>
        <v>0</v>
      </c>
      <c r="S110" s="45">
        <f t="shared" si="40"/>
        <v>0</v>
      </c>
      <c r="T110" s="45">
        <f t="shared" si="40"/>
        <v>0</v>
      </c>
      <c r="U110" s="45">
        <f t="shared" si="40"/>
        <v>0</v>
      </c>
      <c r="V110" s="45">
        <f t="shared" si="40"/>
        <v>0</v>
      </c>
      <c r="W110" s="45">
        <f t="shared" si="40"/>
        <v>0</v>
      </c>
      <c r="X110" s="45">
        <f t="shared" si="40"/>
        <v>0</v>
      </c>
      <c r="Y110" s="45">
        <f t="shared" si="40"/>
        <v>0</v>
      </c>
      <c r="Z110" s="45">
        <f t="shared" si="40"/>
        <v>0</v>
      </c>
      <c r="AA110" s="45">
        <f t="shared" si="40"/>
        <v>0</v>
      </c>
      <c r="AB110" s="45">
        <f t="shared" si="40"/>
        <v>0</v>
      </c>
      <c r="AC110" s="45">
        <f t="shared" si="40"/>
        <v>0</v>
      </c>
      <c r="AD110" s="45">
        <f t="shared" si="40"/>
        <v>0</v>
      </c>
      <c r="AE110" s="45">
        <f t="shared" si="40"/>
        <v>0</v>
      </c>
      <c r="AF110" s="45">
        <f t="shared" si="40"/>
        <v>0</v>
      </c>
      <c r="AG110" s="45">
        <f t="shared" si="40"/>
        <v>0</v>
      </c>
      <c r="AH110" s="45">
        <f t="shared" si="40"/>
        <v>0</v>
      </c>
      <c r="AI110" s="45">
        <f t="shared" si="40"/>
        <v>0</v>
      </c>
    </row>
    <row r="111" spans="1:35" x14ac:dyDescent="0.25">
      <c r="A111" s="6" t="s">
        <v>228</v>
      </c>
      <c r="B111" s="10"/>
      <c r="C111" t="s">
        <v>173</v>
      </c>
      <c r="D111" s="10"/>
      <c r="E111" s="29" t="s">
        <v>180</v>
      </c>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row>
    <row r="112" spans="1:35" x14ac:dyDescent="0.25">
      <c r="A112" s="6" t="s">
        <v>229</v>
      </c>
      <c r="B112" s="10"/>
      <c r="C112" t="s">
        <v>173</v>
      </c>
      <c r="D112" s="10"/>
      <c r="E112" s="29" t="s">
        <v>180</v>
      </c>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row>
    <row r="113" spans="1:35" x14ac:dyDescent="0.25">
      <c r="A113" s="6" t="s">
        <v>383</v>
      </c>
      <c r="B113" s="10"/>
      <c r="C113" t="s">
        <v>173</v>
      </c>
      <c r="D113" s="10"/>
      <c r="E113" s="29" t="s">
        <v>180</v>
      </c>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row>
    <row r="114" spans="1:35" x14ac:dyDescent="0.25">
      <c r="A114" s="6" t="s">
        <v>231</v>
      </c>
      <c r="B114" s="10"/>
      <c r="C114" t="s">
        <v>173</v>
      </c>
      <c r="D114" s="10"/>
      <c r="E114" s="29" t="s">
        <v>180</v>
      </c>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row>
    <row r="115" spans="1:35" s="21" customFormat="1" x14ac:dyDescent="0.25">
      <c r="A115" s="6" t="s">
        <v>232</v>
      </c>
      <c r="E115" s="44" t="s">
        <v>180</v>
      </c>
      <c r="F115" s="45">
        <f t="shared" ref="F115:AI115" si="41">SUM(F110:F114)+F104</f>
        <v>0</v>
      </c>
      <c r="G115" s="45">
        <f t="shared" si="41"/>
        <v>0</v>
      </c>
      <c r="H115" s="45">
        <f t="shared" si="41"/>
        <v>0</v>
      </c>
      <c r="I115" s="45">
        <f t="shared" si="41"/>
        <v>0</v>
      </c>
      <c r="J115" s="45">
        <f t="shared" si="41"/>
        <v>0</v>
      </c>
      <c r="K115" s="45">
        <f t="shared" si="41"/>
        <v>0</v>
      </c>
      <c r="L115" s="45">
        <f t="shared" si="41"/>
        <v>0</v>
      </c>
      <c r="M115" s="45">
        <f t="shared" si="41"/>
        <v>0</v>
      </c>
      <c r="N115" s="45">
        <f t="shared" si="41"/>
        <v>0</v>
      </c>
      <c r="O115" s="45">
        <f t="shared" si="41"/>
        <v>0</v>
      </c>
      <c r="P115" s="45">
        <f t="shared" si="41"/>
        <v>0</v>
      </c>
      <c r="Q115" s="45">
        <f t="shared" si="41"/>
        <v>0</v>
      </c>
      <c r="R115" s="45">
        <f t="shared" si="41"/>
        <v>0</v>
      </c>
      <c r="S115" s="45">
        <f t="shared" si="41"/>
        <v>0</v>
      </c>
      <c r="T115" s="45">
        <f t="shared" si="41"/>
        <v>0</v>
      </c>
      <c r="U115" s="45">
        <f t="shared" si="41"/>
        <v>0</v>
      </c>
      <c r="V115" s="45">
        <f t="shared" si="41"/>
        <v>0</v>
      </c>
      <c r="W115" s="45">
        <f t="shared" si="41"/>
        <v>0</v>
      </c>
      <c r="X115" s="45">
        <f t="shared" si="41"/>
        <v>0</v>
      </c>
      <c r="Y115" s="45">
        <f t="shared" si="41"/>
        <v>0</v>
      </c>
      <c r="Z115" s="45">
        <f t="shared" si="41"/>
        <v>0</v>
      </c>
      <c r="AA115" s="45">
        <f t="shared" si="41"/>
        <v>0</v>
      </c>
      <c r="AB115" s="45">
        <f t="shared" si="41"/>
        <v>0</v>
      </c>
      <c r="AC115" s="45">
        <f t="shared" si="41"/>
        <v>0</v>
      </c>
      <c r="AD115" s="45">
        <f t="shared" si="41"/>
        <v>0</v>
      </c>
      <c r="AE115" s="45">
        <f t="shared" si="41"/>
        <v>0</v>
      </c>
      <c r="AF115" s="45">
        <f t="shared" si="41"/>
        <v>0</v>
      </c>
      <c r="AG115" s="45">
        <f t="shared" si="41"/>
        <v>0</v>
      </c>
      <c r="AH115" s="45">
        <f t="shared" si="41"/>
        <v>0</v>
      </c>
      <c r="AI115" s="45">
        <f t="shared" si="41"/>
        <v>0</v>
      </c>
    </row>
    <row r="116" spans="1:35" s="21" customFormat="1" x14ac:dyDescent="0.25">
      <c r="A116" s="6"/>
      <c r="E116" s="44"/>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row>
    <row r="117" spans="1:35" x14ac:dyDescent="0.25">
      <c r="A117" s="6" t="s">
        <v>233</v>
      </c>
      <c r="D117" s="10"/>
      <c r="E117" s="29" t="s">
        <v>180</v>
      </c>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row>
    <row r="118" spans="1:35" x14ac:dyDescent="0.25">
      <c r="A118" s="6" t="s">
        <v>234</v>
      </c>
      <c r="D118" s="10"/>
      <c r="E118" s="29" t="s">
        <v>180</v>
      </c>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row>
    <row r="119" spans="1:35" x14ac:dyDescent="0.25">
      <c r="A119" s="6"/>
      <c r="E119" s="29"/>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row>
    <row r="120" spans="1:35" x14ac:dyDescent="0.25">
      <c r="A120" s="9" t="s">
        <v>235</v>
      </c>
      <c r="B120" s="5"/>
      <c r="C120" s="5"/>
      <c r="D120" s="5"/>
      <c r="E120" s="30"/>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row>
    <row r="121" spans="1:35" x14ac:dyDescent="0.25">
      <c r="A121" s="19" t="s">
        <v>236</v>
      </c>
      <c r="D121" s="10"/>
      <c r="E121" s="29" t="s">
        <v>180</v>
      </c>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row>
    <row r="122" spans="1:35" x14ac:dyDescent="0.25">
      <c r="A122" t="s">
        <v>237</v>
      </c>
      <c r="E122" s="29" t="s">
        <v>180</v>
      </c>
      <c r="F122" s="23">
        <f>'Financing - FOAK'!F39</f>
        <v>0</v>
      </c>
      <c r="G122" s="23">
        <f>'Financing - FOAK'!G39</f>
        <v>0</v>
      </c>
      <c r="H122" s="23">
        <f>'Financing - FOAK'!H39</f>
        <v>0</v>
      </c>
      <c r="I122" s="23">
        <f>'Financing - FOAK'!I39</f>
        <v>0</v>
      </c>
      <c r="J122" s="23">
        <f>'Financing - FOAK'!J39</f>
        <v>0</v>
      </c>
      <c r="K122" s="23">
        <f>'Financing - FOAK'!K39</f>
        <v>0</v>
      </c>
      <c r="L122" s="23">
        <f>'Financing - FOAK'!L39</f>
        <v>0</v>
      </c>
      <c r="M122" s="23">
        <f>'Financing - FOAK'!M39</f>
        <v>0</v>
      </c>
      <c r="N122" s="23">
        <f>'Financing - FOAK'!N39</f>
        <v>0</v>
      </c>
      <c r="O122" s="23">
        <f>'Financing - FOAK'!O39</f>
        <v>0</v>
      </c>
      <c r="P122" s="23">
        <f>'Financing - FOAK'!P39</f>
        <v>0</v>
      </c>
      <c r="Q122" s="23">
        <f>'Financing - FOAK'!Q39</f>
        <v>0</v>
      </c>
      <c r="R122" s="23">
        <f>'Financing - FOAK'!R39</f>
        <v>0</v>
      </c>
      <c r="S122" s="23">
        <f>'Financing - FOAK'!S39</f>
        <v>0</v>
      </c>
      <c r="T122" s="23">
        <f>'Financing - FOAK'!T39</f>
        <v>0</v>
      </c>
      <c r="U122" s="23">
        <f>'Financing - FOAK'!U39</f>
        <v>0</v>
      </c>
      <c r="V122" s="23">
        <f>'Financing - FOAK'!V39</f>
        <v>0</v>
      </c>
      <c r="W122" s="23">
        <f>'Financing - FOAK'!W39</f>
        <v>0</v>
      </c>
      <c r="X122" s="23">
        <f>'Financing - FOAK'!X39</f>
        <v>0</v>
      </c>
      <c r="Y122" s="23">
        <f>'Financing - FOAK'!Y39</f>
        <v>0</v>
      </c>
      <c r="Z122" s="23">
        <f>'Financing - FOAK'!Z39</f>
        <v>0</v>
      </c>
      <c r="AA122" s="23">
        <f>'Financing - FOAK'!AA39</f>
        <v>0</v>
      </c>
      <c r="AB122" s="23">
        <f>'Financing - FOAK'!AB39</f>
        <v>0</v>
      </c>
      <c r="AC122" s="23">
        <f>'Financing - FOAK'!AC39</f>
        <v>0</v>
      </c>
      <c r="AD122" s="23">
        <f>'Financing - FOAK'!AD39</f>
        <v>0</v>
      </c>
      <c r="AE122" s="23">
        <f>'Financing - FOAK'!AE39</f>
        <v>0</v>
      </c>
      <c r="AF122" s="23">
        <f>'Financing - FOAK'!AF39</f>
        <v>0</v>
      </c>
      <c r="AG122" s="23">
        <f>'Financing - FOAK'!AG39</f>
        <v>0</v>
      </c>
      <c r="AH122" s="23">
        <f>'Financing - FOAK'!AH39</f>
        <v>0</v>
      </c>
      <c r="AI122" s="23">
        <f>'Financing - FOAK'!AI39</f>
        <v>0</v>
      </c>
    </row>
    <row r="123" spans="1:35" x14ac:dyDescent="0.25">
      <c r="A123" s="19" t="s">
        <v>238</v>
      </c>
      <c r="D123" s="10"/>
      <c r="E123" s="29" t="s">
        <v>180</v>
      </c>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row>
    <row r="124" spans="1:35" s="21" customFormat="1" x14ac:dyDescent="0.25">
      <c r="A124" s="21" t="s">
        <v>239</v>
      </c>
      <c r="E124" s="44" t="s">
        <v>180</v>
      </c>
      <c r="F124" s="45">
        <f t="shared" ref="F124:AI124" si="42">F121+F122+F123</f>
        <v>0</v>
      </c>
      <c r="G124" s="45">
        <f t="shared" si="42"/>
        <v>0</v>
      </c>
      <c r="H124" s="45">
        <f t="shared" si="42"/>
        <v>0</v>
      </c>
      <c r="I124" s="45">
        <f t="shared" si="42"/>
        <v>0</v>
      </c>
      <c r="J124" s="45">
        <f t="shared" si="42"/>
        <v>0</v>
      </c>
      <c r="K124" s="45">
        <f t="shared" si="42"/>
        <v>0</v>
      </c>
      <c r="L124" s="45">
        <f t="shared" si="42"/>
        <v>0</v>
      </c>
      <c r="M124" s="45">
        <f t="shared" si="42"/>
        <v>0</v>
      </c>
      <c r="N124" s="45">
        <f t="shared" si="42"/>
        <v>0</v>
      </c>
      <c r="O124" s="45">
        <f t="shared" si="42"/>
        <v>0</v>
      </c>
      <c r="P124" s="45">
        <f t="shared" si="42"/>
        <v>0</v>
      </c>
      <c r="Q124" s="45">
        <f t="shared" si="42"/>
        <v>0</v>
      </c>
      <c r="R124" s="45">
        <f t="shared" si="42"/>
        <v>0</v>
      </c>
      <c r="S124" s="45">
        <f t="shared" si="42"/>
        <v>0</v>
      </c>
      <c r="T124" s="45">
        <f t="shared" si="42"/>
        <v>0</v>
      </c>
      <c r="U124" s="45">
        <f t="shared" si="42"/>
        <v>0</v>
      </c>
      <c r="V124" s="45">
        <f t="shared" si="42"/>
        <v>0</v>
      </c>
      <c r="W124" s="45">
        <f t="shared" si="42"/>
        <v>0</v>
      </c>
      <c r="X124" s="45">
        <f t="shared" si="42"/>
        <v>0</v>
      </c>
      <c r="Y124" s="45">
        <f t="shared" si="42"/>
        <v>0</v>
      </c>
      <c r="Z124" s="45">
        <f t="shared" si="42"/>
        <v>0</v>
      </c>
      <c r="AA124" s="45">
        <f t="shared" si="42"/>
        <v>0</v>
      </c>
      <c r="AB124" s="45">
        <f t="shared" si="42"/>
        <v>0</v>
      </c>
      <c r="AC124" s="45">
        <f t="shared" si="42"/>
        <v>0</v>
      </c>
      <c r="AD124" s="45">
        <f t="shared" si="42"/>
        <v>0</v>
      </c>
      <c r="AE124" s="45">
        <f t="shared" si="42"/>
        <v>0</v>
      </c>
      <c r="AF124" s="45">
        <f t="shared" si="42"/>
        <v>0</v>
      </c>
      <c r="AG124" s="45">
        <f t="shared" si="42"/>
        <v>0</v>
      </c>
      <c r="AH124" s="45">
        <f t="shared" si="42"/>
        <v>0</v>
      </c>
      <c r="AI124" s="45">
        <f t="shared" si="42"/>
        <v>0</v>
      </c>
    </row>
    <row r="125" spans="1:35" x14ac:dyDescent="0.25">
      <c r="A125" t="s">
        <v>384</v>
      </c>
      <c r="E125" s="29" t="s">
        <v>180</v>
      </c>
      <c r="F125" s="23">
        <f>F124-F115-IF(F115&gt;0,SUM('Financing - FOAK'!$G$5:$G$11),0)</f>
        <v>0</v>
      </c>
      <c r="G125" s="23">
        <f>G124-G115-IF(AND(G115&gt;0,SUM($F$115:F115)=0),SUM('Financing - FOAK'!$G$5:$G$11),0)</f>
        <v>0</v>
      </c>
      <c r="H125" s="23">
        <f>H124-H115-IF(AND(H115&gt;0,SUM($F$115:G115)=0),SUM('Financing - FOAK'!$G$5:$G$11),0)</f>
        <v>0</v>
      </c>
      <c r="I125" s="23">
        <f>I124-I115-IF(AND(I115&gt;0,SUM($F$115:H115)=0),SUM('Financing - FOAK'!$G$5:$G$11),0)</f>
        <v>0</v>
      </c>
      <c r="J125" s="23">
        <f>J124-J115-IF(AND(J115&gt;0,SUM($F$115:I115)=0),SUM('Financing - FOAK'!$G$5:$G$11),0)</f>
        <v>0</v>
      </c>
      <c r="K125" s="23">
        <f>K124-K115-IF(AND(K115&gt;0,SUM($F$115:J115)=0),SUM('Financing - FOAK'!$G$5:$G$11),0)</f>
        <v>0</v>
      </c>
      <c r="L125" s="23">
        <f>L124-L115-IF(AND(L115&gt;0,SUM($F$115:K115)=0),SUM('Financing - FOAK'!$G$5:$G$11),0)</f>
        <v>0</v>
      </c>
      <c r="M125" s="23">
        <f>M124-M115-IF(AND(M115&gt;0,SUM($F$115:L115)=0),SUM('Financing - FOAK'!$G$5:$G$11),0)</f>
        <v>0</v>
      </c>
      <c r="N125" s="23">
        <f>N124-N115-IF(AND(N115&gt;0,SUM($F$115:M115)=0),SUM('Financing - FOAK'!$G$5:$G$11),0)</f>
        <v>0</v>
      </c>
      <c r="O125" s="23">
        <f>O124-O115-IF(AND(O115&gt;0,SUM($F$115:N115)=0),SUM('Financing - FOAK'!$G$5:$G$11),0)</f>
        <v>0</v>
      </c>
      <c r="P125" s="23">
        <f>P124-P115-IF(AND(P115&gt;0,SUM($F$115:O115)=0),SUM('Financing - FOAK'!$G$5:$G$11),0)</f>
        <v>0</v>
      </c>
      <c r="Q125" s="23">
        <f>Q124-Q115-IF(AND(Q115&gt;0,SUM($F$115:P115)=0),SUM('Financing - FOAK'!$G$5:$G$11),0)</f>
        <v>0</v>
      </c>
      <c r="R125" s="23">
        <f>R124-R115-IF(AND(R115&gt;0,SUM($F$115:Q115)=0),SUM('Financing - FOAK'!$G$5:$G$11),0)</f>
        <v>0</v>
      </c>
      <c r="S125" s="23">
        <f>S124-S115-IF(AND(S115&gt;0,SUM($F$115:R115)=0),SUM('Financing - FOAK'!$G$5:$G$11),0)</f>
        <v>0</v>
      </c>
      <c r="T125" s="23">
        <f>T124-T115-IF(AND(T115&gt;0,SUM($F$115:S115)=0),SUM('Financing - FOAK'!$G$5:$G$11),0)</f>
        <v>0</v>
      </c>
      <c r="U125" s="23">
        <f>U124-U115-IF(AND(U115&gt;0,SUM($F$115:T115)=0),SUM('Financing - FOAK'!$G$5:$G$11),0)</f>
        <v>0</v>
      </c>
      <c r="V125" s="23">
        <f>V124-V115-IF(AND(V115&gt;0,SUM($F$115:U115)=0),SUM('Financing - FOAK'!$G$5:$G$11),0)</f>
        <v>0</v>
      </c>
      <c r="W125" s="23">
        <f>W124-W115-IF(AND(W115&gt;0,SUM($F$115:V115)=0),SUM('Financing - FOAK'!$G$5:$G$11),0)</f>
        <v>0</v>
      </c>
      <c r="X125" s="23">
        <f>X124-X115-IF(AND(X115&gt;0,SUM($F$115:W115)=0),SUM('Financing - FOAK'!$G$5:$G$11),0)</f>
        <v>0</v>
      </c>
      <c r="Y125" s="23">
        <f>Y124-Y115-IF(AND(Y115&gt;0,SUM($F$115:X115)=0),SUM('Financing - FOAK'!$G$5:$G$11),0)</f>
        <v>0</v>
      </c>
      <c r="Z125" s="23">
        <f>Z124-Z115-IF(AND(Z115&gt;0,SUM($F$115:Y115)=0),SUM('Financing - FOAK'!$G$5:$G$11),0)</f>
        <v>0</v>
      </c>
      <c r="AA125" s="23">
        <f>AA124-AA115-IF(AND(AA115&gt;0,SUM($F$115:Z115)=0),SUM('Financing - FOAK'!$G$5:$G$11),0)</f>
        <v>0</v>
      </c>
      <c r="AB125" s="23">
        <f>AB124-AB115-IF(AND(AB115&gt;0,SUM($F$115:AA115)=0),SUM('Financing - FOAK'!$G$5:$G$11),0)</f>
        <v>0</v>
      </c>
      <c r="AC125" s="23">
        <f>AC124-AC115-IF(AND(AC115&gt;0,SUM($F$115:AB115)=0),SUM('Financing - FOAK'!$G$5:$G$11),0)</f>
        <v>0</v>
      </c>
      <c r="AD125" s="23">
        <f>AD124-AD115-IF(AND(AD115&gt;0,SUM($F$115:AC115)=0),SUM('Financing - FOAK'!$G$5:$G$11),0)</f>
        <v>0</v>
      </c>
      <c r="AE125" s="23">
        <f>AE124-AE115-IF(AND(AE115&gt;0,SUM($F$115:AD115)=0),SUM('Financing - FOAK'!$G$5:$G$11),0)</f>
        <v>0</v>
      </c>
      <c r="AF125" s="23">
        <f>AF124-AF115-IF(AND(AF115&gt;0,SUM($F$115:AE115)=0),SUM('Financing - FOAK'!$G$5:$G$11),0)</f>
        <v>0</v>
      </c>
      <c r="AG125" s="23">
        <f>AG124-AG115-IF(AND(AG115&gt;0,SUM($F$115:AF115)=0),SUM('Financing - FOAK'!$G$5:$G$11),0)</f>
        <v>0</v>
      </c>
      <c r="AH125" s="23">
        <f>AH124-AH115-IF(AND(AH115&gt;0,SUM($F$115:AG115)=0),SUM('Financing - FOAK'!$G$5:$G$11),0)</f>
        <v>0</v>
      </c>
      <c r="AI125" s="23">
        <f>AI124-AI115-IF(AND(AI115&gt;0,SUM($F$115:AH115)=0),SUM('Financing - FOAK'!$G$5:$G$11),0)</f>
        <v>0</v>
      </c>
    </row>
    <row r="126" spans="1:35" x14ac:dyDescent="0.25">
      <c r="A126" s="19" t="s">
        <v>240</v>
      </c>
      <c r="D126" s="10"/>
      <c r="E126" s="29" t="s">
        <v>180</v>
      </c>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row>
    <row r="127" spans="1:35" s="21" customFormat="1" x14ac:dyDescent="0.25">
      <c r="A127" s="21" t="s">
        <v>241</v>
      </c>
      <c r="E127" s="44" t="s">
        <v>180</v>
      </c>
      <c r="F127" s="45">
        <f>'Financing - FOAK'!F42</f>
        <v>0</v>
      </c>
      <c r="G127" s="45">
        <f>'Financing - FOAK'!G42</f>
        <v>0</v>
      </c>
      <c r="H127" s="45">
        <f>'Financing - FOAK'!H42</f>
        <v>0</v>
      </c>
      <c r="I127" s="45">
        <f>'Financing - FOAK'!I42</f>
        <v>0</v>
      </c>
      <c r="J127" s="45">
        <f>'Financing - FOAK'!J42</f>
        <v>0</v>
      </c>
      <c r="K127" s="45">
        <f>'Financing - FOAK'!K42</f>
        <v>0</v>
      </c>
      <c r="L127" s="45">
        <f>'Financing - FOAK'!L42</f>
        <v>0</v>
      </c>
      <c r="M127" s="45">
        <f>'Financing - FOAK'!M42</f>
        <v>0</v>
      </c>
      <c r="N127" s="45">
        <f>'Financing - FOAK'!N42</f>
        <v>0</v>
      </c>
      <c r="O127" s="45">
        <f>'Financing - FOAK'!O42</f>
        <v>0</v>
      </c>
      <c r="P127" s="45">
        <f>'Financing - FOAK'!P42</f>
        <v>0</v>
      </c>
      <c r="Q127" s="45">
        <f>'Financing - FOAK'!Q42</f>
        <v>0</v>
      </c>
      <c r="R127" s="45">
        <f>'Financing - FOAK'!R42</f>
        <v>0</v>
      </c>
      <c r="S127" s="45">
        <f>'Financing - FOAK'!S42</f>
        <v>0</v>
      </c>
      <c r="T127" s="45">
        <f>'Financing - FOAK'!T42</f>
        <v>0</v>
      </c>
      <c r="U127" s="45">
        <f>'Financing - FOAK'!U42</f>
        <v>0</v>
      </c>
      <c r="V127" s="45">
        <f>'Financing - FOAK'!V42</f>
        <v>0</v>
      </c>
      <c r="W127" s="45">
        <f>'Financing - FOAK'!W42</f>
        <v>0</v>
      </c>
      <c r="X127" s="45">
        <f>'Financing - FOAK'!X42</f>
        <v>0</v>
      </c>
      <c r="Y127" s="45">
        <f>'Financing - FOAK'!Y42</f>
        <v>0</v>
      </c>
      <c r="Z127" s="45">
        <f>'Financing - FOAK'!Z42</f>
        <v>0</v>
      </c>
      <c r="AA127" s="45">
        <f>'Financing - FOAK'!AA42</f>
        <v>0</v>
      </c>
      <c r="AB127" s="45">
        <f>'Financing - FOAK'!AB42</f>
        <v>0</v>
      </c>
      <c r="AC127" s="45">
        <f>'Financing - FOAK'!AC42</f>
        <v>0</v>
      </c>
      <c r="AD127" s="45">
        <f>'Financing - FOAK'!AD42</f>
        <v>0</v>
      </c>
      <c r="AE127" s="45">
        <f>'Financing - FOAK'!AE42</f>
        <v>0</v>
      </c>
      <c r="AF127" s="45">
        <f>'Financing - FOAK'!AF42</f>
        <v>0</v>
      </c>
      <c r="AG127" s="45">
        <f>'Financing - FOAK'!AG42</f>
        <v>0</v>
      </c>
      <c r="AH127" s="45">
        <f>'Financing - FOAK'!AH42</f>
        <v>0</v>
      </c>
      <c r="AI127" s="45">
        <f>'Financing - FOAK'!AI42</f>
        <v>0</v>
      </c>
    </row>
    <row r="128" spans="1:35" x14ac:dyDescent="0.25">
      <c r="A128" s="6"/>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row>
    <row r="129" spans="1:35" x14ac:dyDescent="0.25">
      <c r="A129" s="9" t="s">
        <v>242</v>
      </c>
      <c r="B129" s="5"/>
      <c r="C129" s="5"/>
      <c r="D129" s="5"/>
      <c r="E129" s="5"/>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row>
    <row r="130" spans="1:35" x14ac:dyDescent="0.25">
      <c r="A130" s="19" t="s">
        <v>243</v>
      </c>
      <c r="D130" s="14"/>
      <c r="E130" s="29" t="s">
        <v>180</v>
      </c>
      <c r="F130" s="24">
        <f>'Inputs &amp; Assumptions'!$B$19*MAX(0,F100)</f>
        <v>0</v>
      </c>
      <c r="G130" s="24">
        <f>'Inputs &amp; Assumptions'!$B$19*MAX(0,G100)</f>
        <v>0</v>
      </c>
      <c r="H130" s="24">
        <f>'Inputs &amp; Assumptions'!$B$19*MAX(0,H100)</f>
        <v>0</v>
      </c>
      <c r="I130" s="24">
        <f>'Inputs &amp; Assumptions'!$B$19*MAX(0,I100)</f>
        <v>0</v>
      </c>
      <c r="J130" s="24">
        <f>'Inputs &amp; Assumptions'!$B$19*MAX(0,J100)</f>
        <v>0</v>
      </c>
      <c r="K130" s="24">
        <f>'Inputs &amp; Assumptions'!$B$19*MAX(0,K100)</f>
        <v>0</v>
      </c>
      <c r="L130" s="24">
        <f>'Inputs &amp; Assumptions'!$B$19*MAX(0,L100)</f>
        <v>0</v>
      </c>
      <c r="M130" s="24">
        <f>'Inputs &amp; Assumptions'!$B$19*MAX(0,M100)</f>
        <v>0</v>
      </c>
      <c r="N130" s="24">
        <f>'Inputs &amp; Assumptions'!$B$19*MAX(0,N100)</f>
        <v>0</v>
      </c>
      <c r="O130" s="24">
        <f>'Inputs &amp; Assumptions'!$B$19*MAX(0,O100)</f>
        <v>0</v>
      </c>
      <c r="P130" s="24">
        <f>'Inputs &amp; Assumptions'!$B$19*MAX(0,P100)</f>
        <v>0</v>
      </c>
      <c r="Q130" s="24">
        <f>'Inputs &amp; Assumptions'!$B$19*MAX(0,Q100)</f>
        <v>0</v>
      </c>
      <c r="R130" s="24">
        <f>'Inputs &amp; Assumptions'!$B$19*MAX(0,R100)</f>
        <v>0</v>
      </c>
      <c r="S130" s="24">
        <f>'Inputs &amp; Assumptions'!$B$19*MAX(0,S100)</f>
        <v>0</v>
      </c>
      <c r="T130" s="24">
        <f>'Inputs &amp; Assumptions'!$B$19*MAX(0,T100)</f>
        <v>0</v>
      </c>
      <c r="U130" s="24">
        <f>'Inputs &amp; Assumptions'!$B$19*MAX(0,U100)</f>
        <v>0</v>
      </c>
      <c r="V130" s="24">
        <f>'Inputs &amp; Assumptions'!$B$19*MAX(0,V100)</f>
        <v>0</v>
      </c>
      <c r="W130" s="24">
        <f>'Inputs &amp; Assumptions'!$B$19*MAX(0,W100)</f>
        <v>0</v>
      </c>
      <c r="X130" s="24">
        <f>'Inputs &amp; Assumptions'!$B$19*MAX(0,X100)</f>
        <v>0</v>
      </c>
      <c r="Y130" s="24">
        <f>'Inputs &amp; Assumptions'!$B$19*MAX(0,Y100)</f>
        <v>0</v>
      </c>
      <c r="Z130" s="24">
        <f>'Inputs &amp; Assumptions'!$B$19*MAX(0,Z100)</f>
        <v>0</v>
      </c>
      <c r="AA130" s="24">
        <f>'Inputs &amp; Assumptions'!$B$19*MAX(0,AA100)</f>
        <v>0</v>
      </c>
      <c r="AB130" s="24">
        <f>'Inputs &amp; Assumptions'!$B$19*MAX(0,AB100)</f>
        <v>0</v>
      </c>
      <c r="AC130" s="24">
        <f>'Inputs &amp; Assumptions'!$B$19*MAX(0,AC100)</f>
        <v>0</v>
      </c>
      <c r="AD130" s="24">
        <f>'Inputs &amp; Assumptions'!$B$19*MAX(0,AD100)</f>
        <v>0</v>
      </c>
      <c r="AE130" s="24">
        <f>'Inputs &amp; Assumptions'!$B$19*MAX(0,AE100)</f>
        <v>0</v>
      </c>
      <c r="AF130" s="24">
        <f>'Inputs &amp; Assumptions'!$B$19*MAX(0,AF100)</f>
        <v>0</v>
      </c>
      <c r="AG130" s="24">
        <f>'Inputs &amp; Assumptions'!$B$19*MAX(0,AG100)</f>
        <v>0</v>
      </c>
      <c r="AH130" s="24">
        <f>'Inputs &amp; Assumptions'!$B$19*MAX(0,AH100)</f>
        <v>0</v>
      </c>
      <c r="AI130" s="24">
        <f>'Inputs &amp; Assumptions'!$B$19*MAX(0,AI100)</f>
        <v>0</v>
      </c>
    </row>
    <row r="131" spans="1:35" x14ac:dyDescent="0.25">
      <c r="A131" s="19" t="s">
        <v>244</v>
      </c>
      <c r="E131" s="29" t="s">
        <v>180</v>
      </c>
      <c r="F131" s="23">
        <f t="shared" ref="F131:AI131" si="43">F100-F130-F115-F117-F118</f>
        <v>0</v>
      </c>
      <c r="G131" s="23">
        <f t="shared" si="43"/>
        <v>0</v>
      </c>
      <c r="H131" s="23">
        <f t="shared" si="43"/>
        <v>0</v>
      </c>
      <c r="I131" s="23">
        <f t="shared" si="43"/>
        <v>0</v>
      </c>
      <c r="J131" s="23">
        <f t="shared" si="43"/>
        <v>0</v>
      </c>
      <c r="K131" s="23">
        <f t="shared" si="43"/>
        <v>0</v>
      </c>
      <c r="L131" s="23">
        <f t="shared" si="43"/>
        <v>0</v>
      </c>
      <c r="M131" s="23">
        <f t="shared" si="43"/>
        <v>0</v>
      </c>
      <c r="N131" s="23">
        <f t="shared" si="43"/>
        <v>0</v>
      </c>
      <c r="O131" s="23">
        <f t="shared" si="43"/>
        <v>0</v>
      </c>
      <c r="P131" s="23">
        <f t="shared" si="43"/>
        <v>0</v>
      </c>
      <c r="Q131" s="23">
        <f t="shared" si="43"/>
        <v>0</v>
      </c>
      <c r="R131" s="23">
        <f t="shared" si="43"/>
        <v>0</v>
      </c>
      <c r="S131" s="23">
        <f t="shared" si="43"/>
        <v>0</v>
      </c>
      <c r="T131" s="23">
        <f t="shared" si="43"/>
        <v>0</v>
      </c>
      <c r="U131" s="23">
        <f t="shared" si="43"/>
        <v>0</v>
      </c>
      <c r="V131" s="23">
        <f t="shared" si="43"/>
        <v>0</v>
      </c>
      <c r="W131" s="23">
        <f t="shared" si="43"/>
        <v>0</v>
      </c>
      <c r="X131" s="23">
        <f t="shared" si="43"/>
        <v>0</v>
      </c>
      <c r="Y131" s="23">
        <f t="shared" si="43"/>
        <v>0</v>
      </c>
      <c r="Z131" s="23">
        <f t="shared" si="43"/>
        <v>0</v>
      </c>
      <c r="AA131" s="23">
        <f t="shared" si="43"/>
        <v>0</v>
      </c>
      <c r="AB131" s="23">
        <f t="shared" si="43"/>
        <v>0</v>
      </c>
      <c r="AC131" s="23">
        <f t="shared" si="43"/>
        <v>0</v>
      </c>
      <c r="AD131" s="23">
        <f t="shared" si="43"/>
        <v>0</v>
      </c>
      <c r="AE131" s="23">
        <f t="shared" si="43"/>
        <v>0</v>
      </c>
      <c r="AF131" s="23">
        <f t="shared" si="43"/>
        <v>0</v>
      </c>
      <c r="AG131" s="23">
        <f t="shared" si="43"/>
        <v>0</v>
      </c>
      <c r="AH131" s="23">
        <f t="shared" si="43"/>
        <v>0</v>
      </c>
      <c r="AI131" s="23">
        <f t="shared" si="43"/>
        <v>0</v>
      </c>
    </row>
    <row r="132" spans="1:35" x14ac:dyDescent="0.25">
      <c r="A132" s="19" t="s">
        <v>245</v>
      </c>
      <c r="E132" s="29" t="s">
        <v>180</v>
      </c>
      <c r="F132" s="23">
        <f t="shared" ref="F132:AI132" si="44">F100-F130-F117-F118</f>
        <v>0</v>
      </c>
      <c r="G132" s="23">
        <f t="shared" si="44"/>
        <v>0</v>
      </c>
      <c r="H132" s="23">
        <f t="shared" si="44"/>
        <v>0</v>
      </c>
      <c r="I132" s="23">
        <f t="shared" si="44"/>
        <v>0</v>
      </c>
      <c r="J132" s="23">
        <f t="shared" si="44"/>
        <v>0</v>
      </c>
      <c r="K132" s="23">
        <f t="shared" si="44"/>
        <v>0</v>
      </c>
      <c r="L132" s="23">
        <f t="shared" si="44"/>
        <v>0</v>
      </c>
      <c r="M132" s="23">
        <f t="shared" si="44"/>
        <v>0</v>
      </c>
      <c r="N132" s="23">
        <f t="shared" si="44"/>
        <v>0</v>
      </c>
      <c r="O132" s="23">
        <f t="shared" si="44"/>
        <v>0</v>
      </c>
      <c r="P132" s="23">
        <f t="shared" si="44"/>
        <v>0</v>
      </c>
      <c r="Q132" s="23">
        <f t="shared" si="44"/>
        <v>0</v>
      </c>
      <c r="R132" s="23">
        <f t="shared" si="44"/>
        <v>0</v>
      </c>
      <c r="S132" s="23">
        <f t="shared" si="44"/>
        <v>0</v>
      </c>
      <c r="T132" s="23">
        <f t="shared" si="44"/>
        <v>0</v>
      </c>
      <c r="U132" s="23">
        <f t="shared" si="44"/>
        <v>0</v>
      </c>
      <c r="V132" s="23">
        <f t="shared" si="44"/>
        <v>0</v>
      </c>
      <c r="W132" s="23">
        <f t="shared" si="44"/>
        <v>0</v>
      </c>
      <c r="X132" s="23">
        <f t="shared" si="44"/>
        <v>0</v>
      </c>
      <c r="Y132" s="23">
        <f t="shared" si="44"/>
        <v>0</v>
      </c>
      <c r="Z132" s="23">
        <f t="shared" si="44"/>
        <v>0</v>
      </c>
      <c r="AA132" s="23">
        <f t="shared" si="44"/>
        <v>0</v>
      </c>
      <c r="AB132" s="23">
        <f t="shared" si="44"/>
        <v>0</v>
      </c>
      <c r="AC132" s="23">
        <f t="shared" si="44"/>
        <v>0</v>
      </c>
      <c r="AD132" s="23">
        <f t="shared" si="44"/>
        <v>0</v>
      </c>
      <c r="AE132" s="23">
        <f t="shared" si="44"/>
        <v>0</v>
      </c>
      <c r="AF132" s="23">
        <f t="shared" si="44"/>
        <v>0</v>
      </c>
      <c r="AG132" s="23">
        <f t="shared" si="44"/>
        <v>0</v>
      </c>
      <c r="AH132" s="23">
        <f t="shared" si="44"/>
        <v>0</v>
      </c>
      <c r="AI132" s="23">
        <f t="shared" si="44"/>
        <v>0</v>
      </c>
    </row>
    <row r="133" spans="1:35" x14ac:dyDescent="0.25">
      <c r="A133" s="19" t="s">
        <v>246</v>
      </c>
      <c r="E133" s="29"/>
      <c r="F133" t="str">
        <f t="shared" ref="F133:AI133" si="45">IF(F127&gt;0,F132/F127,"")</f>
        <v/>
      </c>
      <c r="G133" t="str">
        <f t="shared" si="45"/>
        <v/>
      </c>
      <c r="H133" t="str">
        <f t="shared" si="45"/>
        <v/>
      </c>
      <c r="I133" t="str">
        <f t="shared" si="45"/>
        <v/>
      </c>
      <c r="J133" t="str">
        <f t="shared" si="45"/>
        <v/>
      </c>
      <c r="K133" t="str">
        <f t="shared" si="45"/>
        <v/>
      </c>
      <c r="L133" t="str">
        <f t="shared" si="45"/>
        <v/>
      </c>
      <c r="M133" t="str">
        <f t="shared" si="45"/>
        <v/>
      </c>
      <c r="N133" t="str">
        <f t="shared" si="45"/>
        <v/>
      </c>
      <c r="O133" t="str">
        <f t="shared" si="45"/>
        <v/>
      </c>
      <c r="P133" t="str">
        <f t="shared" si="45"/>
        <v/>
      </c>
      <c r="Q133" t="str">
        <f t="shared" si="45"/>
        <v/>
      </c>
      <c r="R133" t="str">
        <f t="shared" si="45"/>
        <v/>
      </c>
      <c r="S133" t="str">
        <f t="shared" si="45"/>
        <v/>
      </c>
      <c r="T133" t="str">
        <f t="shared" si="45"/>
        <v/>
      </c>
      <c r="U133" t="str">
        <f t="shared" si="45"/>
        <v/>
      </c>
      <c r="V133" t="str">
        <f t="shared" si="45"/>
        <v/>
      </c>
      <c r="W133" t="str">
        <f t="shared" si="45"/>
        <v/>
      </c>
      <c r="X133" t="str">
        <f t="shared" si="45"/>
        <v/>
      </c>
      <c r="Y133" t="str">
        <f t="shared" si="45"/>
        <v/>
      </c>
      <c r="Z133" t="str">
        <f t="shared" si="45"/>
        <v/>
      </c>
      <c r="AA133" t="str">
        <f t="shared" si="45"/>
        <v/>
      </c>
      <c r="AB133" t="str">
        <f t="shared" si="45"/>
        <v/>
      </c>
      <c r="AC133" t="str">
        <f t="shared" si="45"/>
        <v/>
      </c>
      <c r="AD133" t="str">
        <f t="shared" si="45"/>
        <v/>
      </c>
      <c r="AE133" t="str">
        <f t="shared" si="45"/>
        <v/>
      </c>
      <c r="AF133" t="str">
        <f t="shared" si="45"/>
        <v/>
      </c>
      <c r="AG133" t="str">
        <f t="shared" si="45"/>
        <v/>
      </c>
      <c r="AH133" t="str">
        <f t="shared" si="45"/>
        <v/>
      </c>
      <c r="AI133" t="str">
        <f t="shared" si="45"/>
        <v/>
      </c>
    </row>
    <row r="134" spans="1:35" x14ac:dyDescent="0.25">
      <c r="A134" t="s">
        <v>247</v>
      </c>
      <c r="E134" s="29" t="s">
        <v>180</v>
      </c>
      <c r="F134" s="23">
        <f t="shared" ref="F134:AI134" si="46">F132-F127-F123+F126</f>
        <v>0</v>
      </c>
      <c r="G134" s="23">
        <f t="shared" si="46"/>
        <v>0</v>
      </c>
      <c r="H134" s="23">
        <f t="shared" si="46"/>
        <v>0</v>
      </c>
      <c r="I134" s="23">
        <f t="shared" si="46"/>
        <v>0</v>
      </c>
      <c r="J134" s="23">
        <f t="shared" si="46"/>
        <v>0</v>
      </c>
      <c r="K134" s="23">
        <f t="shared" si="46"/>
        <v>0</v>
      </c>
      <c r="L134" s="23">
        <f t="shared" si="46"/>
        <v>0</v>
      </c>
      <c r="M134" s="23">
        <f t="shared" si="46"/>
        <v>0</v>
      </c>
      <c r="N134" s="23">
        <f t="shared" si="46"/>
        <v>0</v>
      </c>
      <c r="O134" s="23">
        <f t="shared" si="46"/>
        <v>0</v>
      </c>
      <c r="P134" s="23">
        <f t="shared" si="46"/>
        <v>0</v>
      </c>
      <c r="Q134" s="23">
        <f t="shared" si="46"/>
        <v>0</v>
      </c>
      <c r="R134" s="23">
        <f t="shared" si="46"/>
        <v>0</v>
      </c>
      <c r="S134" s="23">
        <f t="shared" si="46"/>
        <v>0</v>
      </c>
      <c r="T134" s="23">
        <f t="shared" si="46"/>
        <v>0</v>
      </c>
      <c r="U134" s="23">
        <f t="shared" si="46"/>
        <v>0</v>
      </c>
      <c r="V134" s="23">
        <f t="shared" si="46"/>
        <v>0</v>
      </c>
      <c r="W134" s="23">
        <f t="shared" si="46"/>
        <v>0</v>
      </c>
      <c r="X134" s="23">
        <f t="shared" si="46"/>
        <v>0</v>
      </c>
      <c r="Y134" s="23">
        <f t="shared" si="46"/>
        <v>0</v>
      </c>
      <c r="Z134" s="23">
        <f t="shared" si="46"/>
        <v>0</v>
      </c>
      <c r="AA134" s="23">
        <f t="shared" si="46"/>
        <v>0</v>
      </c>
      <c r="AB134" s="23">
        <f t="shared" si="46"/>
        <v>0</v>
      </c>
      <c r="AC134" s="23">
        <f t="shared" si="46"/>
        <v>0</v>
      </c>
      <c r="AD134" s="23">
        <f t="shared" si="46"/>
        <v>0</v>
      </c>
      <c r="AE134" s="23">
        <f t="shared" si="46"/>
        <v>0</v>
      </c>
      <c r="AF134" s="23">
        <f t="shared" si="46"/>
        <v>0</v>
      </c>
      <c r="AG134" s="23">
        <f t="shared" si="46"/>
        <v>0</v>
      </c>
      <c r="AH134" s="23">
        <f t="shared" si="46"/>
        <v>0</v>
      </c>
      <c r="AI134" s="23">
        <f t="shared" si="46"/>
        <v>0</v>
      </c>
    </row>
    <row r="135" spans="1:35" x14ac:dyDescent="0.25">
      <c r="A135" t="s">
        <v>248</v>
      </c>
      <c r="E135" s="29" t="s">
        <v>180</v>
      </c>
      <c r="F135" s="23">
        <f>F131</f>
        <v>0</v>
      </c>
      <c r="G135" s="23">
        <f t="shared" ref="G135:AI135" si="47">F135+G131</f>
        <v>0</v>
      </c>
      <c r="H135" s="23">
        <f t="shared" si="47"/>
        <v>0</v>
      </c>
      <c r="I135" s="23">
        <f t="shared" si="47"/>
        <v>0</v>
      </c>
      <c r="J135" s="23">
        <f t="shared" si="47"/>
        <v>0</v>
      </c>
      <c r="K135" s="23">
        <f t="shared" si="47"/>
        <v>0</v>
      </c>
      <c r="L135" s="23">
        <f t="shared" si="47"/>
        <v>0</v>
      </c>
      <c r="M135" s="23">
        <f t="shared" si="47"/>
        <v>0</v>
      </c>
      <c r="N135" s="23">
        <f t="shared" si="47"/>
        <v>0</v>
      </c>
      <c r="O135" s="23">
        <f t="shared" si="47"/>
        <v>0</v>
      </c>
      <c r="P135" s="23">
        <f t="shared" si="47"/>
        <v>0</v>
      </c>
      <c r="Q135" s="23">
        <f t="shared" si="47"/>
        <v>0</v>
      </c>
      <c r="R135" s="23">
        <f t="shared" si="47"/>
        <v>0</v>
      </c>
      <c r="S135" s="23">
        <f t="shared" si="47"/>
        <v>0</v>
      </c>
      <c r="T135" s="23">
        <f t="shared" si="47"/>
        <v>0</v>
      </c>
      <c r="U135" s="23">
        <f t="shared" si="47"/>
        <v>0</v>
      </c>
      <c r="V135" s="23">
        <f t="shared" si="47"/>
        <v>0</v>
      </c>
      <c r="W135" s="23">
        <f t="shared" si="47"/>
        <v>0</v>
      </c>
      <c r="X135" s="23">
        <f t="shared" si="47"/>
        <v>0</v>
      </c>
      <c r="Y135" s="23">
        <f t="shared" si="47"/>
        <v>0</v>
      </c>
      <c r="Z135" s="23">
        <f t="shared" si="47"/>
        <v>0</v>
      </c>
      <c r="AA135" s="23">
        <f t="shared" si="47"/>
        <v>0</v>
      </c>
      <c r="AB135" s="23">
        <f t="shared" si="47"/>
        <v>0</v>
      </c>
      <c r="AC135" s="23">
        <f t="shared" si="47"/>
        <v>0</v>
      </c>
      <c r="AD135" s="23">
        <f t="shared" si="47"/>
        <v>0</v>
      </c>
      <c r="AE135" s="23">
        <f t="shared" si="47"/>
        <v>0</v>
      </c>
      <c r="AF135" s="23">
        <f t="shared" si="47"/>
        <v>0</v>
      </c>
      <c r="AG135" s="23">
        <f t="shared" si="47"/>
        <v>0</v>
      </c>
      <c r="AH135" s="23">
        <f t="shared" si="47"/>
        <v>0</v>
      </c>
      <c r="AI135" s="23">
        <f t="shared" si="47"/>
        <v>0</v>
      </c>
    </row>
    <row r="136" spans="1:35" x14ac:dyDescent="0.25">
      <c r="A136" t="s">
        <v>249</v>
      </c>
      <c r="E136" s="29" t="s">
        <v>180</v>
      </c>
      <c r="F136" s="23">
        <f t="shared" ref="F136:AI136" si="48">F131*F7</f>
        <v>0</v>
      </c>
      <c r="G136" s="23">
        <f t="shared" si="48"/>
        <v>0</v>
      </c>
      <c r="H136" s="23">
        <f t="shared" si="48"/>
        <v>0</v>
      </c>
      <c r="I136" s="23">
        <f t="shared" si="48"/>
        <v>0</v>
      </c>
      <c r="J136" s="23">
        <f t="shared" si="48"/>
        <v>0</v>
      </c>
      <c r="K136" s="23">
        <f t="shared" si="48"/>
        <v>0</v>
      </c>
      <c r="L136" s="23">
        <f t="shared" si="48"/>
        <v>0</v>
      </c>
      <c r="M136" s="23">
        <f t="shared" si="48"/>
        <v>0</v>
      </c>
      <c r="N136" s="23">
        <f t="shared" si="48"/>
        <v>0</v>
      </c>
      <c r="O136" s="23">
        <f t="shared" si="48"/>
        <v>0</v>
      </c>
      <c r="P136" s="23">
        <f t="shared" si="48"/>
        <v>0</v>
      </c>
      <c r="Q136" s="23">
        <f t="shared" si="48"/>
        <v>0</v>
      </c>
      <c r="R136" s="23">
        <f t="shared" si="48"/>
        <v>0</v>
      </c>
      <c r="S136" s="23">
        <f t="shared" si="48"/>
        <v>0</v>
      </c>
      <c r="T136" s="23">
        <f t="shared" si="48"/>
        <v>0</v>
      </c>
      <c r="U136" s="23">
        <f t="shared" si="48"/>
        <v>0</v>
      </c>
      <c r="V136" s="23">
        <f t="shared" si="48"/>
        <v>0</v>
      </c>
      <c r="W136" s="23">
        <f t="shared" si="48"/>
        <v>0</v>
      </c>
      <c r="X136" s="23">
        <f t="shared" si="48"/>
        <v>0</v>
      </c>
      <c r="Y136" s="23">
        <f t="shared" si="48"/>
        <v>0</v>
      </c>
      <c r="Z136" s="23">
        <f t="shared" si="48"/>
        <v>0</v>
      </c>
      <c r="AA136" s="23">
        <f t="shared" si="48"/>
        <v>0</v>
      </c>
      <c r="AB136" s="23">
        <f t="shared" si="48"/>
        <v>0</v>
      </c>
      <c r="AC136" s="23">
        <f t="shared" si="48"/>
        <v>0</v>
      </c>
      <c r="AD136" s="23">
        <f t="shared" si="48"/>
        <v>0</v>
      </c>
      <c r="AE136" s="23">
        <f t="shared" si="48"/>
        <v>0</v>
      </c>
      <c r="AF136" s="23">
        <f t="shared" si="48"/>
        <v>0</v>
      </c>
      <c r="AG136" s="23">
        <f t="shared" si="48"/>
        <v>0</v>
      </c>
      <c r="AH136" s="23">
        <f t="shared" si="48"/>
        <v>0</v>
      </c>
      <c r="AI136" s="23">
        <f t="shared" si="48"/>
        <v>0</v>
      </c>
    </row>
    <row r="137" spans="1:35" x14ac:dyDescent="0.25">
      <c r="A137" t="s">
        <v>250</v>
      </c>
      <c r="E137" s="29" t="s">
        <v>180</v>
      </c>
      <c r="F137" s="23">
        <f>F136</f>
        <v>0</v>
      </c>
      <c r="G137" s="23">
        <f t="shared" ref="G137:AI137" si="49">F137+G136</f>
        <v>0</v>
      </c>
      <c r="H137" s="23">
        <f t="shared" si="49"/>
        <v>0</v>
      </c>
      <c r="I137" s="23">
        <f t="shared" si="49"/>
        <v>0</v>
      </c>
      <c r="J137" s="23">
        <f t="shared" si="49"/>
        <v>0</v>
      </c>
      <c r="K137" s="23">
        <f t="shared" si="49"/>
        <v>0</v>
      </c>
      <c r="L137" s="23">
        <f t="shared" si="49"/>
        <v>0</v>
      </c>
      <c r="M137" s="23">
        <f t="shared" si="49"/>
        <v>0</v>
      </c>
      <c r="N137" s="23">
        <f t="shared" si="49"/>
        <v>0</v>
      </c>
      <c r="O137" s="23">
        <f t="shared" si="49"/>
        <v>0</v>
      </c>
      <c r="P137" s="23">
        <f t="shared" si="49"/>
        <v>0</v>
      </c>
      <c r="Q137" s="23">
        <f t="shared" si="49"/>
        <v>0</v>
      </c>
      <c r="R137" s="23">
        <f t="shared" si="49"/>
        <v>0</v>
      </c>
      <c r="S137" s="23">
        <f t="shared" si="49"/>
        <v>0</v>
      </c>
      <c r="T137" s="23">
        <f t="shared" si="49"/>
        <v>0</v>
      </c>
      <c r="U137" s="23">
        <f t="shared" si="49"/>
        <v>0</v>
      </c>
      <c r="V137" s="23">
        <f t="shared" si="49"/>
        <v>0</v>
      </c>
      <c r="W137" s="23">
        <f t="shared" si="49"/>
        <v>0</v>
      </c>
      <c r="X137" s="23">
        <f t="shared" si="49"/>
        <v>0</v>
      </c>
      <c r="Y137" s="23">
        <f t="shared" si="49"/>
        <v>0</v>
      </c>
      <c r="Z137" s="23">
        <f t="shared" si="49"/>
        <v>0</v>
      </c>
      <c r="AA137" s="23">
        <f t="shared" si="49"/>
        <v>0</v>
      </c>
      <c r="AB137" s="23">
        <f t="shared" si="49"/>
        <v>0</v>
      </c>
      <c r="AC137" s="23">
        <f t="shared" si="49"/>
        <v>0</v>
      </c>
      <c r="AD137" s="23">
        <f t="shared" si="49"/>
        <v>0</v>
      </c>
      <c r="AE137" s="23">
        <f t="shared" si="49"/>
        <v>0</v>
      </c>
      <c r="AF137" s="23">
        <f t="shared" si="49"/>
        <v>0</v>
      </c>
      <c r="AG137" s="23">
        <f t="shared" si="49"/>
        <v>0</v>
      </c>
      <c r="AH137" s="23">
        <f t="shared" si="49"/>
        <v>0</v>
      </c>
      <c r="AI137" s="23">
        <f t="shared" si="49"/>
        <v>0</v>
      </c>
    </row>
    <row r="138" spans="1:35" x14ac:dyDescent="0.25">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row>
    <row r="139" spans="1:35" x14ac:dyDescent="0.25">
      <c r="A139" s="9" t="s">
        <v>251</v>
      </c>
      <c r="B139" s="5"/>
      <c r="C139" s="5"/>
      <c r="D139" s="5"/>
      <c r="E139" s="5"/>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row>
    <row r="140" spans="1:35" x14ac:dyDescent="0.25">
      <c r="A140" s="19" t="s">
        <v>243</v>
      </c>
      <c r="D140" s="14"/>
      <c r="E140" s="29" t="s">
        <v>180</v>
      </c>
      <c r="F140" s="24">
        <f>'Inputs &amp; Assumptions'!$B$19*MAX(0,F101)</f>
        <v>0</v>
      </c>
      <c r="G140" s="24">
        <f>'Inputs &amp; Assumptions'!$B$19*MAX(0,G101)</f>
        <v>0</v>
      </c>
      <c r="H140" s="24">
        <f>'Inputs &amp; Assumptions'!$B$19*MAX(0,H101)</f>
        <v>0</v>
      </c>
      <c r="I140" s="24">
        <f>'Inputs &amp; Assumptions'!$B$19*MAX(0,I101)</f>
        <v>0</v>
      </c>
      <c r="J140" s="24">
        <f>'Inputs &amp; Assumptions'!$B$19*MAX(0,J101)</f>
        <v>0</v>
      </c>
      <c r="K140" s="24">
        <f>'Inputs &amp; Assumptions'!$B$19*MAX(0,K101)</f>
        <v>0</v>
      </c>
      <c r="L140" s="24">
        <f>'Inputs &amp; Assumptions'!$B$19*MAX(0,L101)</f>
        <v>0</v>
      </c>
      <c r="M140" s="24">
        <f>'Inputs &amp; Assumptions'!$B$19*MAX(0,M101)</f>
        <v>0</v>
      </c>
      <c r="N140" s="24">
        <f>'Inputs &amp; Assumptions'!$B$19*MAX(0,N101)</f>
        <v>0</v>
      </c>
      <c r="O140" s="24">
        <f>'Inputs &amp; Assumptions'!$B$19*MAX(0,O101)</f>
        <v>0</v>
      </c>
      <c r="P140" s="24">
        <f>'Inputs &amp; Assumptions'!$B$19*MAX(0,P101)</f>
        <v>0</v>
      </c>
      <c r="Q140" s="24">
        <f>'Inputs &amp; Assumptions'!$B$19*MAX(0,Q101)</f>
        <v>0</v>
      </c>
      <c r="R140" s="24">
        <f>'Inputs &amp; Assumptions'!$B$19*MAX(0,R101)</f>
        <v>0</v>
      </c>
      <c r="S140" s="24">
        <f>'Inputs &amp; Assumptions'!$B$19*MAX(0,S101)</f>
        <v>0</v>
      </c>
      <c r="T140" s="24">
        <f>'Inputs &amp; Assumptions'!$B$19*MAX(0,T101)</f>
        <v>0</v>
      </c>
      <c r="U140" s="24">
        <f>'Inputs &amp; Assumptions'!$B$19*MAX(0,U101)</f>
        <v>0</v>
      </c>
      <c r="V140" s="24">
        <f>'Inputs &amp; Assumptions'!$B$19*MAX(0,V101)</f>
        <v>0</v>
      </c>
      <c r="W140" s="24">
        <f>'Inputs &amp; Assumptions'!$B$19*MAX(0,W101)</f>
        <v>0</v>
      </c>
      <c r="X140" s="24">
        <f>'Inputs &amp; Assumptions'!$B$19*MAX(0,X101)</f>
        <v>0</v>
      </c>
      <c r="Y140" s="24">
        <f>'Inputs &amp; Assumptions'!$B$19*MAX(0,Y101)</f>
        <v>0</v>
      </c>
      <c r="Z140" s="24">
        <f>'Inputs &amp; Assumptions'!$B$19*MAX(0,Z101)</f>
        <v>0</v>
      </c>
      <c r="AA140" s="24">
        <f>'Inputs &amp; Assumptions'!$B$19*MAX(0,AA101)</f>
        <v>0</v>
      </c>
      <c r="AB140" s="24">
        <f>'Inputs &amp; Assumptions'!$B$19*MAX(0,AB101)</f>
        <v>0</v>
      </c>
      <c r="AC140" s="24">
        <f>'Inputs &amp; Assumptions'!$B$19*MAX(0,AC101)</f>
        <v>0</v>
      </c>
      <c r="AD140" s="24">
        <f>'Inputs &amp; Assumptions'!$B$19*MAX(0,AD101)</f>
        <v>0</v>
      </c>
      <c r="AE140" s="24">
        <f>'Inputs &amp; Assumptions'!$B$19*MAX(0,AE101)</f>
        <v>0</v>
      </c>
      <c r="AF140" s="24">
        <f>'Inputs &amp; Assumptions'!$B$19*MAX(0,AF101)</f>
        <v>0</v>
      </c>
      <c r="AG140" s="24">
        <f>'Inputs &amp; Assumptions'!$B$19*MAX(0,AG101)</f>
        <v>0</v>
      </c>
      <c r="AH140" s="24">
        <f>'Inputs &amp; Assumptions'!$B$19*MAX(0,AH101)</f>
        <v>0</v>
      </c>
      <c r="AI140" s="24">
        <f>'Inputs &amp; Assumptions'!$B$19*MAX(0,AI101)</f>
        <v>0</v>
      </c>
    </row>
    <row r="141" spans="1:35" x14ac:dyDescent="0.25">
      <c r="A141" s="19" t="s">
        <v>244</v>
      </c>
      <c r="E141" s="29" t="s">
        <v>180</v>
      </c>
      <c r="F141" s="23">
        <f t="shared" ref="F141:AI141" si="50">F101-F140-F115-F117-F118</f>
        <v>0</v>
      </c>
      <c r="G141" s="23">
        <f t="shared" si="50"/>
        <v>0</v>
      </c>
      <c r="H141" s="23">
        <f t="shared" si="50"/>
        <v>0</v>
      </c>
      <c r="I141" s="23">
        <f t="shared" si="50"/>
        <v>0</v>
      </c>
      <c r="J141" s="23">
        <f t="shared" si="50"/>
        <v>0</v>
      </c>
      <c r="K141" s="23">
        <f t="shared" si="50"/>
        <v>0</v>
      </c>
      <c r="L141" s="23">
        <f t="shared" si="50"/>
        <v>0</v>
      </c>
      <c r="M141" s="23">
        <f t="shared" si="50"/>
        <v>0</v>
      </c>
      <c r="N141" s="23">
        <f t="shared" si="50"/>
        <v>0</v>
      </c>
      <c r="O141" s="23">
        <f t="shared" si="50"/>
        <v>0</v>
      </c>
      <c r="P141" s="23">
        <f t="shared" si="50"/>
        <v>0</v>
      </c>
      <c r="Q141" s="23">
        <f t="shared" si="50"/>
        <v>0</v>
      </c>
      <c r="R141" s="23">
        <f t="shared" si="50"/>
        <v>0</v>
      </c>
      <c r="S141" s="23">
        <f t="shared" si="50"/>
        <v>0</v>
      </c>
      <c r="T141" s="23">
        <f t="shared" si="50"/>
        <v>0</v>
      </c>
      <c r="U141" s="23">
        <f t="shared" si="50"/>
        <v>0</v>
      </c>
      <c r="V141" s="23">
        <f t="shared" si="50"/>
        <v>0</v>
      </c>
      <c r="W141" s="23">
        <f t="shared" si="50"/>
        <v>0</v>
      </c>
      <c r="X141" s="23">
        <f t="shared" si="50"/>
        <v>0</v>
      </c>
      <c r="Y141" s="23">
        <f t="shared" si="50"/>
        <v>0</v>
      </c>
      <c r="Z141" s="23">
        <f t="shared" si="50"/>
        <v>0</v>
      </c>
      <c r="AA141" s="23">
        <f t="shared" si="50"/>
        <v>0</v>
      </c>
      <c r="AB141" s="23">
        <f t="shared" si="50"/>
        <v>0</v>
      </c>
      <c r="AC141" s="23">
        <f t="shared" si="50"/>
        <v>0</v>
      </c>
      <c r="AD141" s="23">
        <f t="shared" si="50"/>
        <v>0</v>
      </c>
      <c r="AE141" s="23">
        <f t="shared" si="50"/>
        <v>0</v>
      </c>
      <c r="AF141" s="23">
        <f t="shared" si="50"/>
        <v>0</v>
      </c>
      <c r="AG141" s="23">
        <f t="shared" si="50"/>
        <v>0</v>
      </c>
      <c r="AH141" s="23">
        <f t="shared" si="50"/>
        <v>0</v>
      </c>
      <c r="AI141" s="23">
        <f t="shared" si="50"/>
        <v>0</v>
      </c>
    </row>
    <row r="142" spans="1:35" x14ac:dyDescent="0.25">
      <c r="A142" s="19" t="s">
        <v>245</v>
      </c>
      <c r="E142" s="29" t="s">
        <v>180</v>
      </c>
      <c r="F142" s="23">
        <f t="shared" ref="F142:AI142" si="51">F101-F140-F117-F118</f>
        <v>0</v>
      </c>
      <c r="G142" s="23">
        <f t="shared" si="51"/>
        <v>0</v>
      </c>
      <c r="H142" s="23">
        <f t="shared" si="51"/>
        <v>0</v>
      </c>
      <c r="I142" s="23">
        <f t="shared" si="51"/>
        <v>0</v>
      </c>
      <c r="J142" s="23">
        <f t="shared" si="51"/>
        <v>0</v>
      </c>
      <c r="K142" s="23">
        <f t="shared" si="51"/>
        <v>0</v>
      </c>
      <c r="L142" s="23">
        <f t="shared" si="51"/>
        <v>0</v>
      </c>
      <c r="M142" s="23">
        <f t="shared" si="51"/>
        <v>0</v>
      </c>
      <c r="N142" s="23">
        <f t="shared" si="51"/>
        <v>0</v>
      </c>
      <c r="O142" s="23">
        <f t="shared" si="51"/>
        <v>0</v>
      </c>
      <c r="P142" s="23">
        <f t="shared" si="51"/>
        <v>0</v>
      </c>
      <c r="Q142" s="23">
        <f t="shared" si="51"/>
        <v>0</v>
      </c>
      <c r="R142" s="23">
        <f t="shared" si="51"/>
        <v>0</v>
      </c>
      <c r="S142" s="23">
        <f t="shared" si="51"/>
        <v>0</v>
      </c>
      <c r="T142" s="23">
        <f t="shared" si="51"/>
        <v>0</v>
      </c>
      <c r="U142" s="23">
        <f t="shared" si="51"/>
        <v>0</v>
      </c>
      <c r="V142" s="23">
        <f t="shared" si="51"/>
        <v>0</v>
      </c>
      <c r="W142" s="23">
        <f t="shared" si="51"/>
        <v>0</v>
      </c>
      <c r="X142" s="23">
        <f t="shared" si="51"/>
        <v>0</v>
      </c>
      <c r="Y142" s="23">
        <f t="shared" si="51"/>
        <v>0</v>
      </c>
      <c r="Z142" s="23">
        <f t="shared" si="51"/>
        <v>0</v>
      </c>
      <c r="AA142" s="23">
        <f t="shared" si="51"/>
        <v>0</v>
      </c>
      <c r="AB142" s="23">
        <f t="shared" si="51"/>
        <v>0</v>
      </c>
      <c r="AC142" s="23">
        <f t="shared" si="51"/>
        <v>0</v>
      </c>
      <c r="AD142" s="23">
        <f t="shared" si="51"/>
        <v>0</v>
      </c>
      <c r="AE142" s="23">
        <f t="shared" si="51"/>
        <v>0</v>
      </c>
      <c r="AF142" s="23">
        <f t="shared" si="51"/>
        <v>0</v>
      </c>
      <c r="AG142" s="23">
        <f t="shared" si="51"/>
        <v>0</v>
      </c>
      <c r="AH142" s="23">
        <f t="shared" si="51"/>
        <v>0</v>
      </c>
      <c r="AI142" s="23">
        <f t="shared" si="51"/>
        <v>0</v>
      </c>
    </row>
    <row r="143" spans="1:35" x14ac:dyDescent="0.25">
      <c r="A143" s="19" t="s">
        <v>246</v>
      </c>
      <c r="E143" s="29"/>
      <c r="F143" t="str">
        <f t="shared" ref="F143:AI143" si="52">IF(F127&gt;0,F142/F127,"")</f>
        <v/>
      </c>
      <c r="G143" t="str">
        <f t="shared" si="52"/>
        <v/>
      </c>
      <c r="H143" t="str">
        <f t="shared" si="52"/>
        <v/>
      </c>
      <c r="I143" t="str">
        <f t="shared" si="52"/>
        <v/>
      </c>
      <c r="J143" t="str">
        <f t="shared" si="52"/>
        <v/>
      </c>
      <c r="K143" t="str">
        <f t="shared" si="52"/>
        <v/>
      </c>
      <c r="L143" t="str">
        <f t="shared" si="52"/>
        <v/>
      </c>
      <c r="M143" t="str">
        <f t="shared" si="52"/>
        <v/>
      </c>
      <c r="N143" t="str">
        <f t="shared" si="52"/>
        <v/>
      </c>
      <c r="O143" t="str">
        <f t="shared" si="52"/>
        <v/>
      </c>
      <c r="P143" t="str">
        <f t="shared" si="52"/>
        <v/>
      </c>
      <c r="Q143" t="str">
        <f t="shared" si="52"/>
        <v/>
      </c>
      <c r="R143" t="str">
        <f t="shared" si="52"/>
        <v/>
      </c>
      <c r="S143" t="str">
        <f t="shared" si="52"/>
        <v/>
      </c>
      <c r="T143" t="str">
        <f t="shared" si="52"/>
        <v/>
      </c>
      <c r="U143" t="str">
        <f t="shared" si="52"/>
        <v/>
      </c>
      <c r="V143" t="str">
        <f t="shared" si="52"/>
        <v/>
      </c>
      <c r="W143" t="str">
        <f t="shared" si="52"/>
        <v/>
      </c>
      <c r="X143" t="str">
        <f t="shared" si="52"/>
        <v/>
      </c>
      <c r="Y143" t="str">
        <f t="shared" si="52"/>
        <v/>
      </c>
      <c r="Z143" t="str">
        <f t="shared" si="52"/>
        <v/>
      </c>
      <c r="AA143" t="str">
        <f t="shared" si="52"/>
        <v/>
      </c>
      <c r="AB143" t="str">
        <f t="shared" si="52"/>
        <v/>
      </c>
      <c r="AC143" t="str">
        <f t="shared" si="52"/>
        <v/>
      </c>
      <c r="AD143" t="str">
        <f t="shared" si="52"/>
        <v/>
      </c>
      <c r="AE143" t="str">
        <f t="shared" si="52"/>
        <v/>
      </c>
      <c r="AF143" t="str">
        <f t="shared" si="52"/>
        <v/>
      </c>
      <c r="AG143" t="str">
        <f t="shared" si="52"/>
        <v/>
      </c>
      <c r="AH143" t="str">
        <f t="shared" si="52"/>
        <v/>
      </c>
      <c r="AI143" t="str">
        <f t="shared" si="52"/>
        <v/>
      </c>
    </row>
    <row r="144" spans="1:35" x14ac:dyDescent="0.25">
      <c r="A144" t="s">
        <v>247</v>
      </c>
      <c r="E144" s="29" t="s">
        <v>180</v>
      </c>
      <c r="F144" s="23">
        <f t="shared" ref="F144:AI144" si="53">F142-F127-F123+F126</f>
        <v>0</v>
      </c>
      <c r="G144" s="23">
        <f t="shared" si="53"/>
        <v>0</v>
      </c>
      <c r="H144" s="23">
        <f t="shared" si="53"/>
        <v>0</v>
      </c>
      <c r="I144" s="23">
        <f t="shared" si="53"/>
        <v>0</v>
      </c>
      <c r="J144" s="23">
        <f t="shared" si="53"/>
        <v>0</v>
      </c>
      <c r="K144" s="23">
        <f t="shared" si="53"/>
        <v>0</v>
      </c>
      <c r="L144" s="23">
        <f t="shared" si="53"/>
        <v>0</v>
      </c>
      <c r="M144" s="23">
        <f t="shared" si="53"/>
        <v>0</v>
      </c>
      <c r="N144" s="23">
        <f t="shared" si="53"/>
        <v>0</v>
      </c>
      <c r="O144" s="23">
        <f t="shared" si="53"/>
        <v>0</v>
      </c>
      <c r="P144" s="23">
        <f t="shared" si="53"/>
        <v>0</v>
      </c>
      <c r="Q144" s="23">
        <f t="shared" si="53"/>
        <v>0</v>
      </c>
      <c r="R144" s="23">
        <f t="shared" si="53"/>
        <v>0</v>
      </c>
      <c r="S144" s="23">
        <f t="shared" si="53"/>
        <v>0</v>
      </c>
      <c r="T144" s="23">
        <f t="shared" si="53"/>
        <v>0</v>
      </c>
      <c r="U144" s="23">
        <f t="shared" si="53"/>
        <v>0</v>
      </c>
      <c r="V144" s="23">
        <f t="shared" si="53"/>
        <v>0</v>
      </c>
      <c r="W144" s="23">
        <f t="shared" si="53"/>
        <v>0</v>
      </c>
      <c r="X144" s="23">
        <f t="shared" si="53"/>
        <v>0</v>
      </c>
      <c r="Y144" s="23">
        <f t="shared" si="53"/>
        <v>0</v>
      </c>
      <c r="Z144" s="23">
        <f t="shared" si="53"/>
        <v>0</v>
      </c>
      <c r="AA144" s="23">
        <f t="shared" si="53"/>
        <v>0</v>
      </c>
      <c r="AB144" s="23">
        <f t="shared" si="53"/>
        <v>0</v>
      </c>
      <c r="AC144" s="23">
        <f t="shared" si="53"/>
        <v>0</v>
      </c>
      <c r="AD144" s="23">
        <f t="shared" si="53"/>
        <v>0</v>
      </c>
      <c r="AE144" s="23">
        <f t="shared" si="53"/>
        <v>0</v>
      </c>
      <c r="AF144" s="23">
        <f t="shared" si="53"/>
        <v>0</v>
      </c>
      <c r="AG144" s="23">
        <f t="shared" si="53"/>
        <v>0</v>
      </c>
      <c r="AH144" s="23">
        <f t="shared" si="53"/>
        <v>0</v>
      </c>
      <c r="AI144" s="23">
        <f t="shared" si="53"/>
        <v>0</v>
      </c>
    </row>
    <row r="145" spans="1:35" x14ac:dyDescent="0.25">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row>
    <row r="146" spans="1:35" x14ac:dyDescent="0.25">
      <c r="A146" s="9" t="s">
        <v>252</v>
      </c>
      <c r="B146" s="5"/>
      <c r="C146" s="5"/>
      <c r="D146" s="5"/>
      <c r="E146" s="5"/>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row>
    <row r="147" spans="1:35" x14ac:dyDescent="0.25">
      <c r="A147" t="s">
        <v>253</v>
      </c>
      <c r="E147" s="29" t="s">
        <v>180</v>
      </c>
      <c r="F147" s="23">
        <f t="shared" ref="F147:AI147" si="54">F98+F115+F117+F118-F54-F55</f>
        <v>0</v>
      </c>
      <c r="G147" s="23">
        <f t="shared" si="54"/>
        <v>0</v>
      </c>
      <c r="H147" s="23">
        <f t="shared" si="54"/>
        <v>0</v>
      </c>
      <c r="I147" s="23">
        <f t="shared" si="54"/>
        <v>0</v>
      </c>
      <c r="J147" s="23">
        <f t="shared" si="54"/>
        <v>0</v>
      </c>
      <c r="K147" s="23">
        <f t="shared" si="54"/>
        <v>0</v>
      </c>
      <c r="L147" s="23">
        <f t="shared" si="54"/>
        <v>0</v>
      </c>
      <c r="M147" s="23">
        <f t="shared" si="54"/>
        <v>0</v>
      </c>
      <c r="N147" s="23">
        <f t="shared" si="54"/>
        <v>0</v>
      </c>
      <c r="O147" s="23">
        <f t="shared" si="54"/>
        <v>0</v>
      </c>
      <c r="P147" s="23">
        <f t="shared" si="54"/>
        <v>0</v>
      </c>
      <c r="Q147" s="23">
        <f t="shared" si="54"/>
        <v>0</v>
      </c>
      <c r="R147" s="23">
        <f t="shared" si="54"/>
        <v>0</v>
      </c>
      <c r="S147" s="23">
        <f t="shared" si="54"/>
        <v>0</v>
      </c>
      <c r="T147" s="23">
        <f t="shared" si="54"/>
        <v>0</v>
      </c>
      <c r="U147" s="23">
        <f t="shared" si="54"/>
        <v>0</v>
      </c>
      <c r="V147" s="23">
        <f t="shared" si="54"/>
        <v>0</v>
      </c>
      <c r="W147" s="23">
        <f t="shared" si="54"/>
        <v>0</v>
      </c>
      <c r="X147" s="23">
        <f t="shared" si="54"/>
        <v>0</v>
      </c>
      <c r="Y147" s="23">
        <f t="shared" si="54"/>
        <v>0</v>
      </c>
      <c r="Z147" s="23">
        <f t="shared" si="54"/>
        <v>0</v>
      </c>
      <c r="AA147" s="23">
        <f t="shared" si="54"/>
        <v>0</v>
      </c>
      <c r="AB147" s="23">
        <f t="shared" si="54"/>
        <v>0</v>
      </c>
      <c r="AC147" s="23">
        <f t="shared" si="54"/>
        <v>0</v>
      </c>
      <c r="AD147" s="23">
        <f t="shared" si="54"/>
        <v>0</v>
      </c>
      <c r="AE147" s="23">
        <f t="shared" si="54"/>
        <v>0</v>
      </c>
      <c r="AF147" s="23">
        <f t="shared" si="54"/>
        <v>0</v>
      </c>
      <c r="AG147" s="23">
        <f t="shared" si="54"/>
        <v>0</v>
      </c>
      <c r="AH147" s="23">
        <f t="shared" si="54"/>
        <v>0</v>
      </c>
      <c r="AI147" s="23">
        <f t="shared" si="54"/>
        <v>0</v>
      </c>
    </row>
    <row r="148" spans="1:35" x14ac:dyDescent="0.25">
      <c r="A148" t="s">
        <v>254</v>
      </c>
      <c r="E148" s="29" t="s">
        <v>180</v>
      </c>
      <c r="F148" s="23">
        <f t="shared" ref="F148:AI148" si="55">F147-F121</f>
        <v>0</v>
      </c>
      <c r="G148" s="23">
        <f t="shared" si="55"/>
        <v>0</v>
      </c>
      <c r="H148" s="23">
        <f t="shared" si="55"/>
        <v>0</v>
      </c>
      <c r="I148" s="23">
        <f t="shared" si="55"/>
        <v>0</v>
      </c>
      <c r="J148" s="23">
        <f t="shared" si="55"/>
        <v>0</v>
      </c>
      <c r="K148" s="23">
        <f t="shared" si="55"/>
        <v>0</v>
      </c>
      <c r="L148" s="23">
        <f t="shared" si="55"/>
        <v>0</v>
      </c>
      <c r="M148" s="23">
        <f t="shared" si="55"/>
        <v>0</v>
      </c>
      <c r="N148" s="23">
        <f t="shared" si="55"/>
        <v>0</v>
      </c>
      <c r="O148" s="23">
        <f t="shared" si="55"/>
        <v>0</v>
      </c>
      <c r="P148" s="23">
        <f t="shared" si="55"/>
        <v>0</v>
      </c>
      <c r="Q148" s="23">
        <f t="shared" si="55"/>
        <v>0</v>
      </c>
      <c r="R148" s="23">
        <f t="shared" si="55"/>
        <v>0</v>
      </c>
      <c r="S148" s="23">
        <f t="shared" si="55"/>
        <v>0</v>
      </c>
      <c r="T148" s="23">
        <f t="shared" si="55"/>
        <v>0</v>
      </c>
      <c r="U148" s="23">
        <f t="shared" si="55"/>
        <v>0</v>
      </c>
      <c r="V148" s="23">
        <f t="shared" si="55"/>
        <v>0</v>
      </c>
      <c r="W148" s="23">
        <f t="shared" si="55"/>
        <v>0</v>
      </c>
      <c r="X148" s="23">
        <f t="shared" si="55"/>
        <v>0</v>
      </c>
      <c r="Y148" s="23">
        <f t="shared" si="55"/>
        <v>0</v>
      </c>
      <c r="Z148" s="23">
        <f t="shared" si="55"/>
        <v>0</v>
      </c>
      <c r="AA148" s="23">
        <f t="shared" si="55"/>
        <v>0</v>
      </c>
      <c r="AB148" s="23">
        <f t="shared" si="55"/>
        <v>0</v>
      </c>
      <c r="AC148" s="23">
        <f t="shared" si="55"/>
        <v>0</v>
      </c>
      <c r="AD148" s="23">
        <f t="shared" si="55"/>
        <v>0</v>
      </c>
      <c r="AE148" s="23">
        <f t="shared" si="55"/>
        <v>0</v>
      </c>
      <c r="AF148" s="23">
        <f t="shared" si="55"/>
        <v>0</v>
      </c>
      <c r="AG148" s="23">
        <f t="shared" si="55"/>
        <v>0</v>
      </c>
      <c r="AH148" s="23">
        <f t="shared" si="55"/>
        <v>0</v>
      </c>
      <c r="AI148" s="23">
        <f t="shared" si="55"/>
        <v>0</v>
      </c>
    </row>
    <row r="149" spans="1:35" x14ac:dyDescent="0.25">
      <c r="A149" t="s">
        <v>255</v>
      </c>
      <c r="E149" s="29" t="s">
        <v>175</v>
      </c>
      <c r="F149" s="23">
        <f t="shared" ref="F149:AI149" si="56">F23+F29</f>
        <v>0</v>
      </c>
      <c r="G149" s="23">
        <f t="shared" si="56"/>
        <v>0</v>
      </c>
      <c r="H149" s="23">
        <f t="shared" si="56"/>
        <v>0</v>
      </c>
      <c r="I149" s="23">
        <f t="shared" si="56"/>
        <v>0</v>
      </c>
      <c r="J149" s="23">
        <f t="shared" si="56"/>
        <v>0</v>
      </c>
      <c r="K149" s="23">
        <f t="shared" si="56"/>
        <v>0</v>
      </c>
      <c r="L149" s="23">
        <f t="shared" si="56"/>
        <v>0</v>
      </c>
      <c r="M149" s="23">
        <f t="shared" si="56"/>
        <v>0</v>
      </c>
      <c r="N149" s="23">
        <f t="shared" si="56"/>
        <v>0</v>
      </c>
      <c r="O149" s="23">
        <f t="shared" si="56"/>
        <v>0</v>
      </c>
      <c r="P149" s="23">
        <f t="shared" si="56"/>
        <v>0</v>
      </c>
      <c r="Q149" s="23">
        <f t="shared" si="56"/>
        <v>0</v>
      </c>
      <c r="R149" s="23">
        <f t="shared" si="56"/>
        <v>0</v>
      </c>
      <c r="S149" s="23">
        <f t="shared" si="56"/>
        <v>0</v>
      </c>
      <c r="T149" s="23">
        <f t="shared" si="56"/>
        <v>0</v>
      </c>
      <c r="U149" s="23">
        <f t="shared" si="56"/>
        <v>0</v>
      </c>
      <c r="V149" s="23">
        <f t="shared" si="56"/>
        <v>0</v>
      </c>
      <c r="W149" s="23">
        <f t="shared" si="56"/>
        <v>0</v>
      </c>
      <c r="X149" s="23">
        <f t="shared" si="56"/>
        <v>0</v>
      </c>
      <c r="Y149" s="23">
        <f t="shared" si="56"/>
        <v>0</v>
      </c>
      <c r="Z149" s="23">
        <f t="shared" si="56"/>
        <v>0</v>
      </c>
      <c r="AA149" s="23">
        <f t="shared" si="56"/>
        <v>0</v>
      </c>
      <c r="AB149" s="23">
        <f t="shared" si="56"/>
        <v>0</v>
      </c>
      <c r="AC149" s="23">
        <f t="shared" si="56"/>
        <v>0</v>
      </c>
      <c r="AD149" s="23">
        <f t="shared" si="56"/>
        <v>0</v>
      </c>
      <c r="AE149" s="23">
        <f t="shared" si="56"/>
        <v>0</v>
      </c>
      <c r="AF149" s="23">
        <f t="shared" si="56"/>
        <v>0</v>
      </c>
      <c r="AG149" s="23">
        <f t="shared" si="56"/>
        <v>0</v>
      </c>
      <c r="AH149" s="23">
        <f t="shared" si="56"/>
        <v>0</v>
      </c>
      <c r="AI149" s="23">
        <f t="shared" si="56"/>
        <v>0</v>
      </c>
    </row>
  </sheetData>
  <pageMargins left="0.75" right="0.75" top="1" bottom="1" header="0.5" footer="0.5"/>
  <pageSetup paperSize="9" orientation="portrait"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sheetPr>
  <dimension ref="A1:D28"/>
  <sheetViews>
    <sheetView zoomScale="85" zoomScaleNormal="85" workbookViewId="0"/>
  </sheetViews>
  <sheetFormatPr defaultRowHeight="15" x14ac:dyDescent="0.25"/>
  <cols>
    <col min="1" max="1" width="52" customWidth="1"/>
    <col min="2" max="2" width="16.85546875" customWidth="1"/>
    <col min="3" max="3" width="14.42578125" customWidth="1"/>
    <col min="4" max="4" width="52" customWidth="1"/>
  </cols>
  <sheetData>
    <row r="1" spans="1:4" ht="18.75" customHeight="1" x14ac:dyDescent="0.3">
      <c r="A1" s="1" t="s">
        <v>256</v>
      </c>
    </row>
    <row r="2" spans="1:4" x14ac:dyDescent="0.25">
      <c r="A2" t="s">
        <v>257</v>
      </c>
    </row>
    <row r="4" spans="1:4" x14ac:dyDescent="0.25">
      <c r="A4" s="15" t="s">
        <v>36</v>
      </c>
      <c r="B4" s="15" t="s">
        <v>258</v>
      </c>
      <c r="C4" s="15" t="s">
        <v>259</v>
      </c>
      <c r="D4" s="15" t="s">
        <v>260</v>
      </c>
    </row>
    <row r="5" spans="1:4" x14ac:dyDescent="0.25">
      <c r="A5" s="54" t="s">
        <v>261</v>
      </c>
      <c r="B5" s="25"/>
      <c r="C5" s="25"/>
      <c r="D5" s="25"/>
    </row>
    <row r="6" spans="1:4" x14ac:dyDescent="0.25">
      <c r="A6" s="6" t="s">
        <v>262</v>
      </c>
      <c r="B6" t="str">
        <f>IFERROR(IRR('Cash flow - FOAK'!F131:AI131),"n/a")</f>
        <v>n/a</v>
      </c>
      <c r="C6" t="s">
        <v>263</v>
      </c>
      <c r="D6" s="3" t="s">
        <v>264</v>
      </c>
    </row>
    <row r="7" spans="1:4" x14ac:dyDescent="0.25">
      <c r="A7" s="6" t="s">
        <v>44</v>
      </c>
      <c r="B7" t="str">
        <f>IFERROR(IRR('Cash flow - FOAK'!F134:AI134),"n/a")</f>
        <v>n/a</v>
      </c>
      <c r="C7" t="s">
        <v>263</v>
      </c>
      <c r="D7" s="3" t="s">
        <v>265</v>
      </c>
    </row>
    <row r="8" spans="1:4" x14ac:dyDescent="0.25">
      <c r="A8" s="6" t="s">
        <v>266</v>
      </c>
      <c r="B8" s="23">
        <f>NPV('Inputs &amp; Assumptions'!$B$18,'Cash flow - FOAK'!F131:AI131)</f>
        <v>0</v>
      </c>
      <c r="C8" t="s">
        <v>267</v>
      </c>
      <c r="D8" s="3" t="s">
        <v>268</v>
      </c>
    </row>
    <row r="9" spans="1:4" x14ac:dyDescent="0.25">
      <c r="A9" s="6" t="s">
        <v>269</v>
      </c>
      <c r="B9" s="23">
        <f>NPV('Inputs &amp; Assumptions'!$B$28,'Cash flow - FOAK'!F131:AI131)</f>
        <v>0</v>
      </c>
      <c r="C9" t="s">
        <v>267</v>
      </c>
      <c r="D9" s="3" t="s">
        <v>270</v>
      </c>
    </row>
    <row r="10" spans="1:4" x14ac:dyDescent="0.25">
      <c r="A10" s="6" t="s">
        <v>271</v>
      </c>
      <c r="B10" t="str">
        <f>IF(COUNT('Cash flow - FOAK'!F133:AI133)=0,"n/a",MIN('Cash flow - FOAK'!F133:AI133))</f>
        <v>n/a</v>
      </c>
      <c r="D10" s="3" t="s">
        <v>272</v>
      </c>
    </row>
    <row r="11" spans="1:4" x14ac:dyDescent="0.25">
      <c r="A11" s="6" t="s">
        <v>273</v>
      </c>
      <c r="B11" t="str">
        <f>IFERROR(AVERAGE('Cash flow - FOAK'!F133:AI133),"n/a")</f>
        <v>n/a</v>
      </c>
      <c r="D11" s="3"/>
    </row>
    <row r="12" spans="1:4" x14ac:dyDescent="0.25">
      <c r="A12" s="6" t="s">
        <v>274</v>
      </c>
      <c r="B12" t="str">
        <f>IF(COUNT('Cash flow - FOAK'!F133:AI133)=0,"n/a",MAX('Cash flow - FOAK'!F133:AI133))</f>
        <v>n/a</v>
      </c>
      <c r="D12" s="3" t="s">
        <v>275</v>
      </c>
    </row>
    <row r="13" spans="1:4" x14ac:dyDescent="0.25">
      <c r="A13" s="6" t="s">
        <v>276</v>
      </c>
      <c r="B13" t="str">
        <f t="array" ref="B13">IF(MIN('Cash flow - FOAK'!F135:AI135)&gt;=0,"n/a",IFERROR(INDEX('Cash flow - FOAK'!F3:AI3,MATCH(TRUE,INDEX('Cash flow - FOAK'!F135:AI135&gt;=0,0),0)),"not within model"))</f>
        <v>n/a</v>
      </c>
      <c r="C13" t="s">
        <v>277</v>
      </c>
      <c r="D13" s="3" t="s">
        <v>278</v>
      </c>
    </row>
    <row r="14" spans="1:4" x14ac:dyDescent="0.25">
      <c r="A14" s="6" t="s">
        <v>279</v>
      </c>
      <c r="B14" t="str">
        <f>IF(MIN('Cash flow - FOAK'!F137:AI137)&gt;=0,"n/a",IFERROR(INDEX('Cash flow - FOAK'!F3:AI3,MATCH(TRUE,INDEX('Cash flow - FOAK'!F137:AI137&gt;=0,0),0)),"not within model"))</f>
        <v>n/a</v>
      </c>
      <c r="C14" t="s">
        <v>277</v>
      </c>
      <c r="D14" s="3" t="s">
        <v>280</v>
      </c>
    </row>
    <row r="15" spans="1:4" x14ac:dyDescent="0.25">
      <c r="A15" s="6" t="s">
        <v>281</v>
      </c>
      <c r="B15" t="str">
        <f>IFERROR(IRR('Cash flow - FOAK'!F131:AI131)-'Inputs &amp; Assumptions'!$B$28,"n/a")</f>
        <v>n/a</v>
      </c>
      <c r="C15" t="s">
        <v>263</v>
      </c>
      <c r="D15" s="3" t="s">
        <v>282</v>
      </c>
    </row>
    <row r="17" spans="1:4" x14ac:dyDescent="0.25">
      <c r="A17" s="54" t="s">
        <v>283</v>
      </c>
      <c r="B17" s="25"/>
      <c r="C17" s="25"/>
      <c r="D17" s="25"/>
    </row>
    <row r="18" spans="1:4" x14ac:dyDescent="0.25">
      <c r="A18" s="6" t="s">
        <v>262</v>
      </c>
      <c r="B18" t="str">
        <f>IFERROR(IRR('Cash flow - FOAK'!F141:AI141),"n/a")</f>
        <v>n/a</v>
      </c>
      <c r="C18" t="s">
        <v>263</v>
      </c>
      <c r="D18" s="3" t="s">
        <v>284</v>
      </c>
    </row>
    <row r="19" spans="1:4" x14ac:dyDescent="0.25">
      <c r="A19" s="6" t="s">
        <v>44</v>
      </c>
      <c r="B19" t="str">
        <f>IFERROR(IRR('Cash flow - FOAK'!F144:AI144),"n/a")</f>
        <v>n/a</v>
      </c>
      <c r="C19" t="s">
        <v>263</v>
      </c>
      <c r="D19" s="3" t="s">
        <v>265</v>
      </c>
    </row>
    <row r="20" spans="1:4" x14ac:dyDescent="0.25">
      <c r="A20" s="6" t="s">
        <v>266</v>
      </c>
      <c r="B20" s="23">
        <f>NPV('Inputs &amp; Assumptions'!$B$18,'Cash flow - FOAK'!F141:AI141)</f>
        <v>0</v>
      </c>
      <c r="C20" t="s">
        <v>267</v>
      </c>
      <c r="D20" s="3" t="s">
        <v>285</v>
      </c>
    </row>
    <row r="21" spans="1:4" x14ac:dyDescent="0.25">
      <c r="A21" s="6" t="s">
        <v>271</v>
      </c>
      <c r="B21" t="str">
        <f>IF(COUNT('Cash flow - FOAK'!F143:AI143)=0,"n/a",MIN('Cash flow - FOAK'!F143:AI143))</f>
        <v>n/a</v>
      </c>
      <c r="D21" s="3" t="s">
        <v>286</v>
      </c>
    </row>
    <row r="22" spans="1:4" x14ac:dyDescent="0.25">
      <c r="A22" s="6" t="s">
        <v>273</v>
      </c>
      <c r="B22" t="str">
        <f>IFERROR(AVERAGE('Cash flow - FOAK'!F143:AI143),"n/a")</f>
        <v>n/a</v>
      </c>
      <c r="D22" s="3"/>
    </row>
    <row r="24" spans="1:4" x14ac:dyDescent="0.25">
      <c r="A24" s="9" t="s">
        <v>287</v>
      </c>
      <c r="B24" s="5"/>
      <c r="C24" s="5"/>
      <c r="D24" s="5"/>
    </row>
    <row r="25" spans="1:4" x14ac:dyDescent="0.25">
      <c r="A25" s="6" t="s">
        <v>288</v>
      </c>
      <c r="B25" t="str">
        <f>IFERROR(SUMPRODUCT('Cash flow - FOAK'!F147:AI147,'Cash flow - FOAK'!F7:AI7)/SUMPRODUCT('Cash flow - FOAK'!F149:AI149,'Cash flow - FOAK'!F7:AI7),"n/a")</f>
        <v>n/a</v>
      </c>
      <c r="C25" t="s">
        <v>177</v>
      </c>
      <c r="D25" s="18" t="s">
        <v>289</v>
      </c>
    </row>
    <row r="26" spans="1:4" x14ac:dyDescent="0.25">
      <c r="A26" s="6" t="s">
        <v>290</v>
      </c>
      <c r="B26" t="str">
        <f>IFERROR(SUMPRODUCT('Cash flow - FOAK'!F148:AI148,'Cash flow - FOAK'!F7:AI7)/SUMPRODUCT('Cash flow - FOAK'!F149:AI149,'Cash flow - FOAK'!F7:AI7),"n/a")</f>
        <v>n/a</v>
      </c>
      <c r="C26" t="s">
        <v>177</v>
      </c>
      <c r="D26" s="3" t="s">
        <v>291</v>
      </c>
    </row>
    <row r="27" spans="1:4" x14ac:dyDescent="0.25">
      <c r="A27" s="6" t="s">
        <v>292</v>
      </c>
      <c r="B27" t="str">
        <f>IFERROR(SUMPRODUCT('Cash flow - FOAK'!F147:AI147,'Cash flow - FOAK'!F8:AI8)/SUMPRODUCT('Cash flow - FOAK'!F149:AI149,'Cash flow - FOAK'!F8:AI8),"n/a")</f>
        <v>n/a</v>
      </c>
      <c r="C27" t="s">
        <v>177</v>
      </c>
      <c r="D27" s="3" t="s">
        <v>270</v>
      </c>
    </row>
    <row r="28" spans="1:4" x14ac:dyDescent="0.25">
      <c r="A28" s="6" t="s">
        <v>293</v>
      </c>
      <c r="B28" s="23" t="str">
        <f>IFERROR((SUMPRODUCT('Cash flow - FOAK'!$F$26:$AI$26,'Cash flow - FOAK'!$F$7:$AI$7)+
SUMPRODUCT('Cash flow - FOAK'!$F$32:$AI$32,'Cash flow - FOAK'!$F$7:$AI$7))/
SUMPRODUCT('Cash flow - FOAK'!$F$149:$AI$149,'Cash flow - FOAK'!$F$7:$AI$7)
-B25, "n/a")</f>
        <v>n/a</v>
      </c>
      <c r="C28" t="s">
        <v>177</v>
      </c>
      <c r="D28" t="s">
        <v>294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sheetPr>
  <dimension ref="A1:D11"/>
  <sheetViews>
    <sheetView zoomScale="85" zoomScaleNormal="85" workbookViewId="0">
      <pane xSplit="1" ySplit="4" topLeftCell="B5" activePane="bottomRight" state="frozen"/>
      <selection pane="topRight"/>
      <selection pane="bottomLeft"/>
      <selection pane="bottomRight"/>
    </sheetView>
  </sheetViews>
  <sheetFormatPr defaultRowHeight="15" x14ac:dyDescent="0.25"/>
  <cols>
    <col min="1" max="1" width="44.85546875" customWidth="1"/>
    <col min="2" max="2" width="15" customWidth="1"/>
    <col min="3" max="3" width="18.28515625" customWidth="1"/>
    <col min="4" max="4" width="17.5703125" customWidth="1"/>
    <col min="5" max="30" width="11" customWidth="1"/>
  </cols>
  <sheetData>
    <row r="1" spans="1:4" ht="18.75" customHeight="1" x14ac:dyDescent="0.3">
      <c r="A1" s="1" t="s">
        <v>393</v>
      </c>
    </row>
    <row r="2" spans="1:4" ht="60" customHeight="1" x14ac:dyDescent="0.25">
      <c r="A2" s="61" t="s">
        <v>392</v>
      </c>
      <c r="B2" s="62"/>
      <c r="C2" s="62"/>
      <c r="D2" s="62"/>
    </row>
    <row r="4" spans="1:4" ht="30" customHeight="1" x14ac:dyDescent="0.25">
      <c r="A4" s="7" t="s">
        <v>114</v>
      </c>
      <c r="B4" s="7" t="s">
        <v>295</v>
      </c>
      <c r="C4" s="7" t="s">
        <v>118</v>
      </c>
      <c r="D4" s="7" t="s">
        <v>119</v>
      </c>
    </row>
    <row r="5" spans="1:4" x14ac:dyDescent="0.25">
      <c r="A5" s="6" t="s">
        <v>120</v>
      </c>
      <c r="B5" s="22"/>
      <c r="C5" s="10"/>
      <c r="D5" s="10"/>
    </row>
    <row r="6" spans="1:4" x14ac:dyDescent="0.25">
      <c r="A6" s="6" t="s">
        <v>121</v>
      </c>
      <c r="B6" s="22"/>
      <c r="C6" s="10"/>
      <c r="D6" s="10"/>
    </row>
    <row r="7" spans="1:4" x14ac:dyDescent="0.25">
      <c r="A7" s="6" t="s">
        <v>125</v>
      </c>
      <c r="B7" s="22"/>
      <c r="C7" s="10"/>
      <c r="D7" s="10"/>
    </row>
    <row r="8" spans="1:4" x14ac:dyDescent="0.25">
      <c r="A8" s="6" t="s">
        <v>126</v>
      </c>
      <c r="B8" s="22"/>
      <c r="C8" s="10"/>
      <c r="D8" s="10"/>
    </row>
    <row r="9" spans="1:4" x14ac:dyDescent="0.25">
      <c r="A9" s="6" t="s">
        <v>296</v>
      </c>
      <c r="B9" s="23">
        <f>SUM(B5:B8)</f>
        <v>0</v>
      </c>
    </row>
    <row r="10" spans="1:4" x14ac:dyDescent="0.25">
      <c r="A10" s="6" t="s">
        <v>391</v>
      </c>
      <c r="B10">
        <f>-MIN(0,MIN('Cash flow - Demo'!F60:AI60))</f>
        <v>0</v>
      </c>
    </row>
    <row r="11" spans="1:4" x14ac:dyDescent="0.25">
      <c r="A11" s="6" t="s">
        <v>297</v>
      </c>
      <c r="B11">
        <f>B9-B10</f>
        <v>0</v>
      </c>
      <c r="C11" s="13" t="str">
        <f>IF(ABS(B11)&lt;1,"OK","CHECK")</f>
        <v>OK</v>
      </c>
    </row>
  </sheetData>
  <mergeCells count="1">
    <mergeCell ref="A2:D2"/>
  </mergeCells>
  <dataValidations count="1">
    <dataValidation type="list" allowBlank="1" sqref="D5:D8" xr:uid="{00000000-0002-0000-0500-000000000000}">
      <formula1>"Committed / contracted,Advanced / indicative,Target / assumption"</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sheetPr>
  <dimension ref="A1:AI66"/>
  <sheetViews>
    <sheetView zoomScale="85" zoomScaleNormal="85" workbookViewId="0">
      <pane xSplit="5" ySplit="4" topLeftCell="F6" activePane="bottomRight" state="frozen"/>
      <selection pane="topRight" activeCell="A16" sqref="A16"/>
      <selection pane="bottomLeft" activeCell="A16" sqref="A16"/>
      <selection pane="bottomRight"/>
    </sheetView>
  </sheetViews>
  <sheetFormatPr defaultRowHeight="15" x14ac:dyDescent="0.25"/>
  <cols>
    <col min="1" max="1" width="42" customWidth="1"/>
    <col min="2" max="2" width="11.7109375" customWidth="1"/>
    <col min="3" max="3" width="18.85546875" customWidth="1"/>
    <col min="4" max="4" width="21.140625" customWidth="1"/>
    <col min="5" max="5" width="14" customWidth="1"/>
    <col min="6" max="35" width="13.7109375" customWidth="1"/>
  </cols>
  <sheetData>
    <row r="1" spans="1:35" ht="18.75" customHeight="1" x14ac:dyDescent="0.3">
      <c r="A1" s="1" t="s">
        <v>394</v>
      </c>
    </row>
    <row r="2" spans="1:35" x14ac:dyDescent="0.25">
      <c r="A2" s="18" t="s">
        <v>298</v>
      </c>
    </row>
    <row r="3" spans="1:35" x14ac:dyDescent="0.25">
      <c r="A3" s="6" t="s">
        <v>129</v>
      </c>
      <c r="F3">
        <v>1</v>
      </c>
      <c r="G3">
        <v>2</v>
      </c>
      <c r="H3">
        <v>3</v>
      </c>
      <c r="I3">
        <v>4</v>
      </c>
      <c r="J3">
        <v>5</v>
      </c>
      <c r="K3">
        <v>6</v>
      </c>
      <c r="L3">
        <v>7</v>
      </c>
      <c r="M3">
        <v>8</v>
      </c>
      <c r="N3">
        <v>9</v>
      </c>
      <c r="O3">
        <v>10</v>
      </c>
      <c r="P3">
        <v>11</v>
      </c>
      <c r="Q3">
        <v>12</v>
      </c>
      <c r="R3">
        <v>13</v>
      </c>
      <c r="S3">
        <v>14</v>
      </c>
      <c r="T3">
        <v>15</v>
      </c>
      <c r="U3">
        <v>16</v>
      </c>
      <c r="V3">
        <v>17</v>
      </c>
      <c r="W3">
        <v>18</v>
      </c>
      <c r="X3">
        <v>19</v>
      </c>
      <c r="Y3">
        <v>20</v>
      </c>
      <c r="Z3">
        <v>21</v>
      </c>
      <c r="AA3">
        <v>22</v>
      </c>
      <c r="AB3">
        <v>23</v>
      </c>
      <c r="AC3">
        <v>24</v>
      </c>
      <c r="AD3">
        <v>25</v>
      </c>
      <c r="AE3">
        <v>26</v>
      </c>
      <c r="AF3">
        <v>27</v>
      </c>
      <c r="AG3">
        <v>28</v>
      </c>
      <c r="AH3">
        <v>29</v>
      </c>
      <c r="AI3">
        <v>30</v>
      </c>
    </row>
    <row r="4" spans="1:35" s="21" customFormat="1" x14ac:dyDescent="0.25">
      <c r="A4" s="6" t="s">
        <v>130</v>
      </c>
      <c r="F4" s="21">
        <f>'Inputs &amp; Assumptions'!$B$16+(F3-1)</f>
        <v>2026</v>
      </c>
      <c r="G4" s="21">
        <f>'Inputs &amp; Assumptions'!$B$16+(G3-1)</f>
        <v>2027</v>
      </c>
      <c r="H4" s="21">
        <f>'Inputs &amp; Assumptions'!$B$16+(H3-1)</f>
        <v>2028</v>
      </c>
      <c r="I4" s="21">
        <f>'Inputs &amp; Assumptions'!$B$16+(I3-1)</f>
        <v>2029</v>
      </c>
      <c r="J4" s="21">
        <f>'Inputs &amp; Assumptions'!$B$16+(J3-1)</f>
        <v>2030</v>
      </c>
      <c r="K4" s="21">
        <f>'Inputs &amp; Assumptions'!$B$16+(K3-1)</f>
        <v>2031</v>
      </c>
      <c r="L4" s="21">
        <f>'Inputs &amp; Assumptions'!$B$16+(L3-1)</f>
        <v>2032</v>
      </c>
      <c r="M4" s="21">
        <f>'Inputs &amp; Assumptions'!$B$16+(M3-1)</f>
        <v>2033</v>
      </c>
      <c r="N4" s="21">
        <f>'Inputs &amp; Assumptions'!$B$16+(N3-1)</f>
        <v>2034</v>
      </c>
      <c r="O4" s="21">
        <f>'Inputs &amp; Assumptions'!$B$16+(O3-1)</f>
        <v>2035</v>
      </c>
      <c r="P4" s="21">
        <f>'Inputs &amp; Assumptions'!$B$16+(P3-1)</f>
        <v>2036</v>
      </c>
      <c r="Q4" s="21">
        <f>'Inputs &amp; Assumptions'!$B$16+(Q3-1)</f>
        <v>2037</v>
      </c>
      <c r="R4" s="21">
        <f>'Inputs &amp; Assumptions'!$B$16+(R3-1)</f>
        <v>2038</v>
      </c>
      <c r="S4" s="21">
        <f>'Inputs &amp; Assumptions'!$B$16+(S3-1)</f>
        <v>2039</v>
      </c>
      <c r="T4" s="21">
        <f>'Inputs &amp; Assumptions'!$B$16+(T3-1)</f>
        <v>2040</v>
      </c>
      <c r="U4" s="21">
        <f>'Inputs &amp; Assumptions'!$B$16+(U3-1)</f>
        <v>2041</v>
      </c>
      <c r="V4" s="21">
        <f>'Inputs &amp; Assumptions'!$B$16+(V3-1)</f>
        <v>2042</v>
      </c>
      <c r="W4" s="21">
        <f>'Inputs &amp; Assumptions'!$B$16+(W3-1)</f>
        <v>2043</v>
      </c>
      <c r="X4" s="21">
        <f>'Inputs &amp; Assumptions'!$B$16+(X3-1)</f>
        <v>2044</v>
      </c>
      <c r="Y4" s="21">
        <f>'Inputs &amp; Assumptions'!$B$16+(Y3-1)</f>
        <v>2045</v>
      </c>
      <c r="Z4" s="21">
        <f>'Inputs &amp; Assumptions'!$B$16+(Z3-1)</f>
        <v>2046</v>
      </c>
      <c r="AA4" s="21">
        <f>'Inputs &amp; Assumptions'!$B$16+(AA3-1)</f>
        <v>2047</v>
      </c>
      <c r="AB4" s="21">
        <f>'Inputs &amp; Assumptions'!$B$16+(AB3-1)</f>
        <v>2048</v>
      </c>
      <c r="AC4" s="21">
        <f>'Inputs &amp; Assumptions'!$B$16+(AC3-1)</f>
        <v>2049</v>
      </c>
      <c r="AD4" s="21">
        <f>'Inputs &amp; Assumptions'!$B$16+(AD3-1)</f>
        <v>2050</v>
      </c>
      <c r="AE4" s="21">
        <f>'Inputs &amp; Assumptions'!$B$16+(AE3-1)</f>
        <v>2051</v>
      </c>
      <c r="AF4" s="21">
        <f>'Inputs &amp; Assumptions'!$B$16+(AF3-1)</f>
        <v>2052</v>
      </c>
      <c r="AG4" s="21">
        <f>'Inputs &amp; Assumptions'!$B$16+(AG3-1)</f>
        <v>2053</v>
      </c>
      <c r="AH4" s="21">
        <f>'Inputs &amp; Assumptions'!$B$16+(AH3-1)</f>
        <v>2054</v>
      </c>
      <c r="AI4" s="21">
        <f>'Inputs &amp; Assumptions'!$B$16+(AI3-1)</f>
        <v>2055</v>
      </c>
    </row>
    <row r="6" spans="1:35" x14ac:dyDescent="0.25">
      <c r="A6" t="s">
        <v>155</v>
      </c>
      <c r="F6" s="16">
        <f>(1+'Inputs &amp; Assumptions'!$B$17)^(F3-1)</f>
        <v>1</v>
      </c>
      <c r="G6" s="16">
        <f>(1+'Inputs &amp; Assumptions'!$B$17)^(G3-1)</f>
        <v>1.02</v>
      </c>
      <c r="H6" s="16">
        <f>(1+'Inputs &amp; Assumptions'!$B$17)^(H3-1)</f>
        <v>1.0404</v>
      </c>
      <c r="I6" s="16">
        <f>(1+'Inputs &amp; Assumptions'!$B$17)^(I3-1)</f>
        <v>1.0612079999999999</v>
      </c>
      <c r="J6" s="16">
        <f>(1+'Inputs &amp; Assumptions'!$B$17)^(J3-1)</f>
        <v>1.08243216</v>
      </c>
      <c r="K6" s="16">
        <f>(1+'Inputs &amp; Assumptions'!$B$17)^(K3-1)</f>
        <v>1.1040808032</v>
      </c>
      <c r="L6" s="16">
        <f>(1+'Inputs &amp; Assumptions'!$B$17)^(L3-1)</f>
        <v>1.1261624192640001</v>
      </c>
      <c r="M6" s="16">
        <f>(1+'Inputs &amp; Assumptions'!$B$17)^(M3-1)</f>
        <v>1.1486856676492798</v>
      </c>
      <c r="N6" s="16">
        <f>(1+'Inputs &amp; Assumptions'!$B$17)^(N3-1)</f>
        <v>1.1716593810022655</v>
      </c>
      <c r="O6" s="16">
        <f>(1+'Inputs &amp; Assumptions'!$B$17)^(O3-1)</f>
        <v>1.1950925686223108</v>
      </c>
      <c r="P6" s="16">
        <f>(1+'Inputs &amp; Assumptions'!$B$17)^(P3-1)</f>
        <v>1.2189944199947571</v>
      </c>
      <c r="Q6" s="16">
        <f>(1+'Inputs &amp; Assumptions'!$B$17)^(Q3-1)</f>
        <v>1.243374308394652</v>
      </c>
      <c r="R6" s="16">
        <f>(1+'Inputs &amp; Assumptions'!$B$17)^(R3-1)</f>
        <v>1.2682417945625453</v>
      </c>
      <c r="S6" s="16">
        <f>(1+'Inputs &amp; Assumptions'!$B$17)^(S3-1)</f>
        <v>1.2936066304537961</v>
      </c>
      <c r="T6" s="16">
        <f>(1+'Inputs &amp; Assumptions'!$B$17)^(T3-1)</f>
        <v>1.3194787630628722</v>
      </c>
      <c r="U6" s="16">
        <f>(1+'Inputs &amp; Assumptions'!$B$17)^(U3-1)</f>
        <v>1.3458683383241292</v>
      </c>
      <c r="V6" s="16">
        <f>(1+'Inputs &amp; Assumptions'!$B$17)^(V3-1)</f>
        <v>1.372785705090612</v>
      </c>
      <c r="W6" s="16">
        <f>(1+'Inputs &amp; Assumptions'!$B$17)^(W3-1)</f>
        <v>1.4002414191924244</v>
      </c>
      <c r="X6" s="16">
        <f>(1+'Inputs &amp; Assumptions'!$B$17)^(X3-1)</f>
        <v>1.4282462475762727</v>
      </c>
      <c r="Y6" s="16">
        <f>(1+'Inputs &amp; Assumptions'!$B$17)^(Y3-1)</f>
        <v>1.4568111725277981</v>
      </c>
      <c r="Z6" s="16">
        <f>(1+'Inputs &amp; Assumptions'!$B$17)^(Z3-1)</f>
        <v>1.4859473959783542</v>
      </c>
      <c r="AA6" s="16">
        <f>(1+'Inputs &amp; Assumptions'!$B$17)^(AA3-1)</f>
        <v>1.5156663438979212</v>
      </c>
      <c r="AB6" s="16">
        <f>(1+'Inputs &amp; Assumptions'!$B$17)^(AB3-1)</f>
        <v>1.5459796707758797</v>
      </c>
      <c r="AC6" s="16">
        <f>(1+'Inputs &amp; Assumptions'!$B$17)^(AC3-1)</f>
        <v>1.576899264191397</v>
      </c>
      <c r="AD6" s="16">
        <f>(1+'Inputs &amp; Assumptions'!$B$17)^(AD3-1)</f>
        <v>1.608437249475225</v>
      </c>
      <c r="AE6" s="16">
        <f>(1+'Inputs &amp; Assumptions'!$B$17)^(AE3-1)</f>
        <v>1.6406059944647295</v>
      </c>
      <c r="AF6" s="16">
        <f>(1+'Inputs &amp; Assumptions'!$B$17)^(AF3-1)</f>
        <v>1.6734181143540243</v>
      </c>
      <c r="AG6" s="16">
        <f>(1+'Inputs &amp; Assumptions'!$B$17)^(AG3-1)</f>
        <v>1.7068864766411045</v>
      </c>
      <c r="AH6" s="16">
        <f>(1+'Inputs &amp; Assumptions'!$B$17)^(AH3-1)</f>
        <v>1.7410242061739269</v>
      </c>
      <c r="AI6" s="16">
        <f>(1+'Inputs &amp; Assumptions'!$B$17)^(AI3-1)</f>
        <v>1.7758446902974052</v>
      </c>
    </row>
    <row r="7" spans="1:35" x14ac:dyDescent="0.25">
      <c r="A7" t="s">
        <v>156</v>
      </c>
      <c r="F7" s="16">
        <f>1/(1+'Inputs &amp; Assumptions'!$B$18)^(F3-1)</f>
        <v>1</v>
      </c>
      <c r="G7" s="16">
        <f>1/(1+'Inputs &amp; Assumptions'!$B$18)^(G3-1)</f>
        <v>0.89285714285714279</v>
      </c>
      <c r="H7" s="16">
        <f>1/(1+'Inputs &amp; Assumptions'!$B$18)^(H3-1)</f>
        <v>0.79719387755102034</v>
      </c>
      <c r="I7" s="16">
        <f>1/(1+'Inputs &amp; Assumptions'!$B$18)^(I3-1)</f>
        <v>0.71178024781341087</v>
      </c>
      <c r="J7" s="16">
        <f>1/(1+'Inputs &amp; Assumptions'!$B$18)^(J3-1)</f>
        <v>0.63551807840483121</v>
      </c>
      <c r="K7" s="16">
        <f>1/(1+'Inputs &amp; Assumptions'!$B$18)^(K3-1)</f>
        <v>0.56742685571859919</v>
      </c>
      <c r="L7" s="16">
        <f>1/(1+'Inputs &amp; Assumptions'!$B$18)^(L3-1)</f>
        <v>0.50663112117732068</v>
      </c>
      <c r="M7" s="16">
        <f>1/(1+'Inputs &amp; Assumptions'!$B$18)^(M3-1)</f>
        <v>0.45234921533689343</v>
      </c>
      <c r="N7" s="16">
        <f>1/(1+'Inputs &amp; Assumptions'!$B$18)^(N3-1)</f>
        <v>0.4038832279793691</v>
      </c>
      <c r="O7" s="16">
        <f>1/(1+'Inputs &amp; Assumptions'!$B$18)^(O3-1)</f>
        <v>0.36061002498157957</v>
      </c>
      <c r="P7" s="16">
        <f>1/(1+'Inputs &amp; Assumptions'!$B$18)^(P3-1)</f>
        <v>0.32197323659069599</v>
      </c>
      <c r="Q7" s="16">
        <f>1/(1+'Inputs &amp; Assumptions'!$B$18)^(Q3-1)</f>
        <v>0.28747610409883567</v>
      </c>
      <c r="R7" s="16">
        <f>1/(1+'Inputs &amp; Assumptions'!$B$18)^(R3-1)</f>
        <v>0.25667509294538904</v>
      </c>
      <c r="S7" s="16">
        <f>1/(1+'Inputs &amp; Assumptions'!$B$18)^(S3-1)</f>
        <v>0.22917419012981158</v>
      </c>
      <c r="T7" s="16">
        <f>1/(1+'Inputs &amp; Assumptions'!$B$18)^(T3-1)</f>
        <v>0.20461981261590317</v>
      </c>
      <c r="U7" s="16">
        <f>1/(1+'Inputs &amp; Assumptions'!$B$18)^(U3-1)</f>
        <v>0.18269626126419927</v>
      </c>
      <c r="V7" s="16">
        <f>1/(1+'Inputs &amp; Assumptions'!$B$18)^(V3-1)</f>
        <v>0.16312166184303503</v>
      </c>
      <c r="W7" s="16">
        <f>1/(1+'Inputs &amp; Assumptions'!$B$18)^(W3-1)</f>
        <v>0.14564434093128129</v>
      </c>
      <c r="X7" s="16">
        <f>1/(1+'Inputs &amp; Assumptions'!$B$18)^(X3-1)</f>
        <v>0.13003959011721541</v>
      </c>
      <c r="Y7" s="16">
        <f>1/(1+'Inputs &amp; Assumptions'!$B$18)^(Y3-1)</f>
        <v>0.1161067768903709</v>
      </c>
      <c r="Z7" s="16">
        <f>1/(1+'Inputs &amp; Assumptions'!$B$18)^(Z3-1)</f>
        <v>0.1036667650806883</v>
      </c>
      <c r="AA7" s="16">
        <f>1/(1+'Inputs &amp; Assumptions'!$B$18)^(AA3-1)</f>
        <v>9.2559611679185971E-2</v>
      </c>
      <c r="AB7" s="16">
        <f>1/(1+'Inputs &amp; Assumptions'!$B$18)^(AB3-1)</f>
        <v>8.2642510427844609E-2</v>
      </c>
      <c r="AC7" s="16">
        <f>1/(1+'Inputs &amp; Assumptions'!$B$18)^(AC3-1)</f>
        <v>7.3787955739146982E-2</v>
      </c>
      <c r="AD7" s="16">
        <f>1/(1+'Inputs &amp; Assumptions'!$B$18)^(AD3-1)</f>
        <v>6.5882103338524081E-2</v>
      </c>
      <c r="AE7" s="16">
        <f>1/(1+'Inputs &amp; Assumptions'!$B$18)^(AE3-1)</f>
        <v>5.8823306552253637E-2</v>
      </c>
      <c r="AF7" s="16">
        <f>1/(1+'Inputs &amp; Assumptions'!$B$18)^(AF3-1)</f>
        <v>5.2520809421655032E-2</v>
      </c>
      <c r="AG7" s="16">
        <f>1/(1+'Inputs &amp; Assumptions'!$B$18)^(AG3-1)</f>
        <v>4.6893579840763415E-2</v>
      </c>
      <c r="AH7" s="16">
        <f>1/(1+'Inputs &amp; Assumptions'!$B$18)^(AH3-1)</f>
        <v>4.1869267714967337E-2</v>
      </c>
      <c r="AI7" s="16">
        <f>1/(1+'Inputs &amp; Assumptions'!$B$18)^(AI3-1)</f>
        <v>3.7383274745506546E-2</v>
      </c>
    </row>
    <row r="8" spans="1:35" x14ac:dyDescent="0.25">
      <c r="A8" t="s">
        <v>157</v>
      </c>
      <c r="F8" s="16">
        <f>1/(1+'Inputs &amp; Assumptions'!$B$28)^(F3-1)</f>
        <v>1</v>
      </c>
      <c r="G8" s="16">
        <f>1/(1+'Inputs &amp; Assumptions'!$B$28)^(G3-1)</f>
        <v>0.90867787369377551</v>
      </c>
      <c r="H8" s="16">
        <f>1/(1+'Inputs &amp; Assumptions'!$B$28)^(H3-1)</f>
        <v>0.82569547814064104</v>
      </c>
      <c r="I8" s="16">
        <f>1/(1+'Inputs &amp; Assumptions'!$B$28)^(I3-1)</f>
        <v>0.750291211395403</v>
      </c>
      <c r="J8" s="16">
        <f>1/(1+'Inputs &amp; Assumptions'!$B$28)^(J3-1)</f>
        <v>0.68177302262190187</v>
      </c>
      <c r="K8" s="16">
        <f>1/(1+'Inputs &amp; Assumptions'!$B$28)^(K3-1)</f>
        <v>0.61951206053784813</v>
      </c>
      <c r="L8" s="16">
        <f>1/(1+'Inputs &amp; Assumptions'!$B$28)^(L3-1)</f>
        <v>0.56293690189718137</v>
      </c>
      <c r="M8" s="16">
        <f>1/(1+'Inputs &amp; Assumptions'!$B$28)^(M3-1)</f>
        <v>0.51152830703969232</v>
      </c>
      <c r="N8" s="16">
        <f>1/(1+'Inputs &amp; Assumptions'!$B$28)^(N3-1)</f>
        <v>0.4648144543750044</v>
      </c>
      <c r="O8" s="16">
        <f>1/(1+'Inputs &amp; Assumptions'!$B$28)^(O3-1)</f>
        <v>0.42236661006361137</v>
      </c>
      <c r="P8" s="16">
        <f>1/(1+'Inputs &amp; Assumptions'!$B$28)^(P3-1)</f>
        <v>0.38379519315185046</v>
      </c>
      <c r="Q8" s="16">
        <f>1/(1+'Inputs &amp; Assumptions'!$B$28)^(Q3-1)</f>
        <v>0.34874620004711532</v>
      </c>
      <c r="R8" s="16">
        <f>1/(1+'Inputs &amp; Assumptions'!$B$28)^(R3-1)</f>
        <v>0.31689795551759686</v>
      </c>
      <c r="S8" s="16">
        <f>1/(1+'Inputs &amp; Assumptions'!$B$28)^(S3-1)</f>
        <v>0.28795816039763461</v>
      </c>
      <c r="T8" s="16">
        <f>1/(1+'Inputs &amp; Assumptions'!$B$28)^(T3-1)</f>
        <v>0.26166120890289374</v>
      </c>
      <c r="U8" s="16">
        <f>1/(1+'Inputs &amp; Assumptions'!$B$28)^(U3-1)</f>
        <v>0.2377657509340243</v>
      </c>
      <c r="V8" s="16">
        <f>1/(1+'Inputs &amp; Assumptions'!$B$28)^(V3-1)</f>
        <v>0.21605247699593305</v>
      </c>
      <c r="W8" s="16">
        <f>1/(1+'Inputs &amp; Assumptions'!$B$28)^(W3-1)</f>
        <v>0.19632210540293779</v>
      </c>
      <c r="X8" s="16">
        <f>1/(1+'Inputs &amp; Assumptions'!$B$28)^(X3-1)</f>
        <v>0.17839355329662682</v>
      </c>
      <c r="Y8" s="16">
        <f>1/(1+'Inputs &amp; Assumptions'!$B$28)^(Y3-1)</f>
        <v>0.16210227469025607</v>
      </c>
      <c r="Z8" s="16">
        <f>1/(1+'Inputs &amp; Assumptions'!$B$28)^(Z3-1)</f>
        <v>0.14729875028646622</v>
      </c>
      <c r="AA8" s="16">
        <f>1/(1+'Inputs &amp; Assumptions'!$B$28)^(AA3-1)</f>
        <v>0.13384711520805653</v>
      </c>
      <c r="AB8" s="16">
        <f>1/(1+'Inputs &amp; Assumptions'!$B$28)^(AB3-1)</f>
        <v>0.12162391204730259</v>
      </c>
      <c r="AC8" s="16">
        <f>1/(1+'Inputs &amp; Assumptions'!$B$28)^(AC3-1)</f>
        <v>0.1105169577894617</v>
      </c>
      <c r="AD8" s="16">
        <f>1/(1+'Inputs &amp; Assumptions'!$B$28)^(AD3-1)</f>
        <v>0.10042431421123282</v>
      </c>
      <c r="AE8" s="16">
        <f>1/(1+'Inputs &amp; Assumptions'!$B$28)^(AE3-1)</f>
        <v>9.1253352304618632E-2</v>
      </c>
      <c r="AF8" s="16">
        <f>1/(1+'Inputs &amp; Assumptions'!$B$28)^(AF3-1)</f>
        <v>8.2919902139589857E-2</v>
      </c>
      <c r="AG8" s="16">
        <f>1/(1+'Inputs &amp; Assumptions'!$B$28)^(AG3-1)</f>
        <v>7.5347480363098462E-2</v>
      </c>
      <c r="AH8" s="16">
        <f>1/(1+'Inputs &amp; Assumptions'!$B$28)^(AH3-1)</f>
        <v>6.8466588244523827E-2</v>
      </c>
      <c r="AI8" s="16">
        <f>1/(1+'Inputs &amp; Assumptions'!$B$28)^(AI3-1)</f>
        <v>6.2214073825101149E-2</v>
      </c>
    </row>
    <row r="10" spans="1:35" x14ac:dyDescent="0.25">
      <c r="A10" s="9" t="s">
        <v>299</v>
      </c>
      <c r="B10" s="5"/>
      <c r="C10" s="5"/>
      <c r="D10" s="5"/>
      <c r="E10" s="5"/>
    </row>
    <row r="11" spans="1:35" x14ac:dyDescent="0.25">
      <c r="A11" s="19" t="s">
        <v>170</v>
      </c>
      <c r="D11" s="10"/>
      <c r="E11" s="29" t="s">
        <v>171</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row>
    <row r="12" spans="1:35" x14ac:dyDescent="0.25">
      <c r="A12" s="19"/>
      <c r="E12" s="29"/>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row>
    <row r="13" spans="1:35" x14ac:dyDescent="0.25">
      <c r="A13" s="21" t="s">
        <v>172</v>
      </c>
      <c r="B13" s="10"/>
      <c r="C13" t="s">
        <v>173</v>
      </c>
    </row>
    <row r="14" spans="1:35" x14ac:dyDescent="0.25">
      <c r="A14" s="19" t="s">
        <v>174</v>
      </c>
      <c r="D14" s="10"/>
      <c r="E14" s="29" t="s">
        <v>175</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row>
    <row r="15" spans="1:35" x14ac:dyDescent="0.25">
      <c r="A15" t="s">
        <v>300</v>
      </c>
      <c r="B15" s="10"/>
      <c r="C15" s="37" t="s">
        <v>165</v>
      </c>
      <c r="D15" s="10"/>
      <c r="E15" s="29" t="s">
        <v>177</v>
      </c>
      <c r="F15" s="23">
        <f t="shared" ref="F15:AI15" si="0">$B15*F$6</f>
        <v>0</v>
      </c>
      <c r="G15" s="23">
        <f t="shared" si="0"/>
        <v>0</v>
      </c>
      <c r="H15" s="23">
        <f t="shared" si="0"/>
        <v>0</v>
      </c>
      <c r="I15" s="23">
        <f t="shared" si="0"/>
        <v>0</v>
      </c>
      <c r="J15" s="23">
        <f t="shared" si="0"/>
        <v>0</v>
      </c>
      <c r="K15" s="23">
        <f t="shared" si="0"/>
        <v>0</v>
      </c>
      <c r="L15" s="23">
        <f t="shared" si="0"/>
        <v>0</v>
      </c>
      <c r="M15" s="23">
        <f t="shared" si="0"/>
        <v>0</v>
      </c>
      <c r="N15" s="23">
        <f t="shared" si="0"/>
        <v>0</v>
      </c>
      <c r="O15" s="23">
        <f t="shared" si="0"/>
        <v>0</v>
      </c>
      <c r="P15" s="23">
        <f t="shared" si="0"/>
        <v>0</v>
      </c>
      <c r="Q15" s="23">
        <f t="shared" si="0"/>
        <v>0</v>
      </c>
      <c r="R15" s="23">
        <f t="shared" si="0"/>
        <v>0</v>
      </c>
      <c r="S15" s="23">
        <f t="shared" si="0"/>
        <v>0</v>
      </c>
      <c r="T15" s="23">
        <f t="shared" si="0"/>
        <v>0</v>
      </c>
      <c r="U15" s="23">
        <f t="shared" si="0"/>
        <v>0</v>
      </c>
      <c r="V15" s="23">
        <f t="shared" si="0"/>
        <v>0</v>
      </c>
      <c r="W15" s="23">
        <f t="shared" si="0"/>
        <v>0</v>
      </c>
      <c r="X15" s="23">
        <f t="shared" si="0"/>
        <v>0</v>
      </c>
      <c r="Y15" s="23">
        <f t="shared" si="0"/>
        <v>0</v>
      </c>
      <c r="Z15" s="23">
        <f t="shared" si="0"/>
        <v>0</v>
      </c>
      <c r="AA15" s="23">
        <f t="shared" si="0"/>
        <v>0</v>
      </c>
      <c r="AB15" s="23">
        <f t="shared" si="0"/>
        <v>0</v>
      </c>
      <c r="AC15" s="23">
        <f t="shared" si="0"/>
        <v>0</v>
      </c>
      <c r="AD15" s="23">
        <f t="shared" si="0"/>
        <v>0</v>
      </c>
      <c r="AE15" s="23">
        <f t="shared" si="0"/>
        <v>0</v>
      </c>
      <c r="AF15" s="23">
        <f t="shared" si="0"/>
        <v>0</v>
      </c>
      <c r="AG15" s="23">
        <f t="shared" si="0"/>
        <v>0</v>
      </c>
      <c r="AH15" s="23">
        <f t="shared" si="0"/>
        <v>0</v>
      </c>
      <c r="AI15" s="23">
        <f t="shared" si="0"/>
        <v>0</v>
      </c>
    </row>
    <row r="16" spans="1:35" x14ac:dyDescent="0.25">
      <c r="A16" t="s">
        <v>185</v>
      </c>
      <c r="E16" s="29" t="s">
        <v>180</v>
      </c>
      <c r="F16" s="43">
        <f t="shared" ref="F16:AI16" si="1">F14*F15</f>
        <v>0</v>
      </c>
      <c r="G16" s="43">
        <f t="shared" si="1"/>
        <v>0</v>
      </c>
      <c r="H16" s="43">
        <f t="shared" si="1"/>
        <v>0</v>
      </c>
      <c r="I16" s="43">
        <f t="shared" si="1"/>
        <v>0</v>
      </c>
      <c r="J16" s="43">
        <f t="shared" si="1"/>
        <v>0</v>
      </c>
      <c r="K16" s="43">
        <f t="shared" si="1"/>
        <v>0</v>
      </c>
      <c r="L16" s="43">
        <f t="shared" si="1"/>
        <v>0</v>
      </c>
      <c r="M16" s="43">
        <f t="shared" si="1"/>
        <v>0</v>
      </c>
      <c r="N16" s="43">
        <f t="shared" si="1"/>
        <v>0</v>
      </c>
      <c r="O16" s="43">
        <f t="shared" si="1"/>
        <v>0</v>
      </c>
      <c r="P16" s="43">
        <f t="shared" si="1"/>
        <v>0</v>
      </c>
      <c r="Q16" s="43">
        <f t="shared" si="1"/>
        <v>0</v>
      </c>
      <c r="R16" s="43">
        <f t="shared" si="1"/>
        <v>0</v>
      </c>
      <c r="S16" s="43">
        <f t="shared" si="1"/>
        <v>0</v>
      </c>
      <c r="T16" s="43">
        <f t="shared" si="1"/>
        <v>0</v>
      </c>
      <c r="U16" s="43">
        <f t="shared" si="1"/>
        <v>0</v>
      </c>
      <c r="V16" s="43">
        <f t="shared" si="1"/>
        <v>0</v>
      </c>
      <c r="W16" s="43">
        <f t="shared" si="1"/>
        <v>0</v>
      </c>
      <c r="X16" s="43">
        <f t="shared" si="1"/>
        <v>0</v>
      </c>
      <c r="Y16" s="43">
        <f t="shared" si="1"/>
        <v>0</v>
      </c>
      <c r="Z16" s="43">
        <f t="shared" si="1"/>
        <v>0</v>
      </c>
      <c r="AA16" s="43">
        <f t="shared" si="1"/>
        <v>0</v>
      </c>
      <c r="AB16" s="43">
        <f t="shared" si="1"/>
        <v>0</v>
      </c>
      <c r="AC16" s="43">
        <f t="shared" si="1"/>
        <v>0</v>
      </c>
      <c r="AD16" s="43">
        <f t="shared" si="1"/>
        <v>0</v>
      </c>
      <c r="AE16" s="43">
        <f t="shared" si="1"/>
        <v>0</v>
      </c>
      <c r="AF16" s="43">
        <f t="shared" si="1"/>
        <v>0</v>
      </c>
      <c r="AG16" s="43">
        <f t="shared" si="1"/>
        <v>0</v>
      </c>
      <c r="AH16" s="43">
        <f t="shared" si="1"/>
        <v>0</v>
      </c>
      <c r="AI16" s="43">
        <f t="shared" si="1"/>
        <v>0</v>
      </c>
    </row>
    <row r="17" spans="1:35" x14ac:dyDescent="0.25">
      <c r="A17" s="21" t="s">
        <v>182</v>
      </c>
      <c r="B17" s="10"/>
      <c r="C17" t="s">
        <v>173</v>
      </c>
    </row>
    <row r="18" spans="1:35" x14ac:dyDescent="0.25">
      <c r="A18" s="19" t="s">
        <v>174</v>
      </c>
      <c r="D18" s="10"/>
      <c r="E18" s="29" t="s">
        <v>175</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row>
    <row r="19" spans="1:35" x14ac:dyDescent="0.25">
      <c r="A19" t="s">
        <v>300</v>
      </c>
      <c r="B19" s="10"/>
      <c r="C19" s="37" t="s">
        <v>165</v>
      </c>
      <c r="D19" s="10"/>
      <c r="E19" s="29" t="s">
        <v>177</v>
      </c>
      <c r="F19" s="23">
        <f t="shared" ref="F19:AI19" si="2">$B19*F$6</f>
        <v>0</v>
      </c>
      <c r="G19" s="23">
        <f t="shared" si="2"/>
        <v>0</v>
      </c>
      <c r="H19" s="23">
        <f t="shared" si="2"/>
        <v>0</v>
      </c>
      <c r="I19" s="23">
        <f t="shared" si="2"/>
        <v>0</v>
      </c>
      <c r="J19" s="23">
        <f t="shared" si="2"/>
        <v>0</v>
      </c>
      <c r="K19" s="23">
        <f t="shared" si="2"/>
        <v>0</v>
      </c>
      <c r="L19" s="23">
        <f t="shared" si="2"/>
        <v>0</v>
      </c>
      <c r="M19" s="23">
        <f t="shared" si="2"/>
        <v>0</v>
      </c>
      <c r="N19" s="23">
        <f t="shared" si="2"/>
        <v>0</v>
      </c>
      <c r="O19" s="23">
        <f t="shared" si="2"/>
        <v>0</v>
      </c>
      <c r="P19" s="23">
        <f t="shared" si="2"/>
        <v>0</v>
      </c>
      <c r="Q19" s="23">
        <f t="shared" si="2"/>
        <v>0</v>
      </c>
      <c r="R19" s="23">
        <f t="shared" si="2"/>
        <v>0</v>
      </c>
      <c r="S19" s="23">
        <f t="shared" si="2"/>
        <v>0</v>
      </c>
      <c r="T19" s="23">
        <f t="shared" si="2"/>
        <v>0</v>
      </c>
      <c r="U19" s="23">
        <f t="shared" si="2"/>
        <v>0</v>
      </c>
      <c r="V19" s="23">
        <f t="shared" si="2"/>
        <v>0</v>
      </c>
      <c r="W19" s="23">
        <f t="shared" si="2"/>
        <v>0</v>
      </c>
      <c r="X19" s="23">
        <f t="shared" si="2"/>
        <v>0</v>
      </c>
      <c r="Y19" s="23">
        <f t="shared" si="2"/>
        <v>0</v>
      </c>
      <c r="Z19" s="23">
        <f t="shared" si="2"/>
        <v>0</v>
      </c>
      <c r="AA19" s="23">
        <f t="shared" si="2"/>
        <v>0</v>
      </c>
      <c r="AB19" s="23">
        <f t="shared" si="2"/>
        <v>0</v>
      </c>
      <c r="AC19" s="23">
        <f t="shared" si="2"/>
        <v>0</v>
      </c>
      <c r="AD19" s="23">
        <f t="shared" si="2"/>
        <v>0</v>
      </c>
      <c r="AE19" s="23">
        <f t="shared" si="2"/>
        <v>0</v>
      </c>
      <c r="AF19" s="23">
        <f t="shared" si="2"/>
        <v>0</v>
      </c>
      <c r="AG19" s="23">
        <f t="shared" si="2"/>
        <v>0</v>
      </c>
      <c r="AH19" s="23">
        <f t="shared" si="2"/>
        <v>0</v>
      </c>
      <c r="AI19" s="23">
        <f t="shared" si="2"/>
        <v>0</v>
      </c>
    </row>
    <row r="20" spans="1:35" x14ac:dyDescent="0.25">
      <c r="A20" t="s">
        <v>185</v>
      </c>
      <c r="E20" s="29" t="s">
        <v>180</v>
      </c>
      <c r="F20">
        <f t="shared" ref="F20:AI20" si="3">F18*F19</f>
        <v>0</v>
      </c>
      <c r="G20">
        <f t="shared" si="3"/>
        <v>0</v>
      </c>
      <c r="H20">
        <f t="shared" si="3"/>
        <v>0</v>
      </c>
      <c r="I20">
        <f t="shared" si="3"/>
        <v>0</v>
      </c>
      <c r="J20">
        <f t="shared" si="3"/>
        <v>0</v>
      </c>
      <c r="K20">
        <f t="shared" si="3"/>
        <v>0</v>
      </c>
      <c r="L20">
        <f t="shared" si="3"/>
        <v>0</v>
      </c>
      <c r="M20">
        <f t="shared" si="3"/>
        <v>0</v>
      </c>
      <c r="N20">
        <f t="shared" si="3"/>
        <v>0</v>
      </c>
      <c r="O20">
        <f t="shared" si="3"/>
        <v>0</v>
      </c>
      <c r="P20">
        <f t="shared" si="3"/>
        <v>0</v>
      </c>
      <c r="Q20">
        <f t="shared" si="3"/>
        <v>0</v>
      </c>
      <c r="R20">
        <f t="shared" si="3"/>
        <v>0</v>
      </c>
      <c r="S20">
        <f t="shared" si="3"/>
        <v>0</v>
      </c>
      <c r="T20">
        <f t="shared" si="3"/>
        <v>0</v>
      </c>
      <c r="U20">
        <f t="shared" si="3"/>
        <v>0</v>
      </c>
      <c r="V20">
        <f t="shared" si="3"/>
        <v>0</v>
      </c>
      <c r="W20">
        <f t="shared" si="3"/>
        <v>0</v>
      </c>
      <c r="X20">
        <f t="shared" si="3"/>
        <v>0</v>
      </c>
      <c r="Y20">
        <f t="shared" si="3"/>
        <v>0</v>
      </c>
      <c r="Z20">
        <f t="shared" si="3"/>
        <v>0</v>
      </c>
      <c r="AA20">
        <f t="shared" si="3"/>
        <v>0</v>
      </c>
      <c r="AB20">
        <f t="shared" si="3"/>
        <v>0</v>
      </c>
      <c r="AC20">
        <f t="shared" si="3"/>
        <v>0</v>
      </c>
      <c r="AD20">
        <f t="shared" si="3"/>
        <v>0</v>
      </c>
      <c r="AE20">
        <f t="shared" si="3"/>
        <v>0</v>
      </c>
      <c r="AF20">
        <f t="shared" si="3"/>
        <v>0</v>
      </c>
      <c r="AG20">
        <f t="shared" si="3"/>
        <v>0</v>
      </c>
      <c r="AH20">
        <f t="shared" si="3"/>
        <v>0</v>
      </c>
      <c r="AI20">
        <f t="shared" si="3"/>
        <v>0</v>
      </c>
    </row>
    <row r="21" spans="1:35" x14ac:dyDescent="0.25">
      <c r="A21" s="6" t="s">
        <v>301</v>
      </c>
      <c r="B21" s="10"/>
      <c r="C21" t="s">
        <v>173</v>
      </c>
      <c r="D21" s="10"/>
      <c r="E21" s="29" t="s">
        <v>180</v>
      </c>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row>
    <row r="22" spans="1:35" x14ac:dyDescent="0.25">
      <c r="A22" s="6" t="s">
        <v>302</v>
      </c>
      <c r="B22" s="10"/>
      <c r="C22" t="s">
        <v>173</v>
      </c>
      <c r="D22" s="10"/>
      <c r="E22" s="29" t="s">
        <v>180</v>
      </c>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row>
    <row r="23" spans="1:35" x14ac:dyDescent="0.25">
      <c r="A23" s="6" t="s">
        <v>303</v>
      </c>
      <c r="B23" s="10"/>
      <c r="C23" t="s">
        <v>173</v>
      </c>
      <c r="D23" s="10"/>
      <c r="E23" s="29" t="s">
        <v>180</v>
      </c>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row>
    <row r="24" spans="1:35" x14ac:dyDescent="0.25">
      <c r="A24" s="6" t="s">
        <v>304</v>
      </c>
      <c r="B24" s="10"/>
      <c r="C24" t="s">
        <v>173</v>
      </c>
      <c r="D24" s="10"/>
      <c r="E24" s="29" t="s">
        <v>180</v>
      </c>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row>
    <row r="25" spans="1:35" x14ac:dyDescent="0.25">
      <c r="A25" s="6" t="s">
        <v>305</v>
      </c>
      <c r="B25" s="10"/>
      <c r="C25" t="s">
        <v>173</v>
      </c>
      <c r="D25" s="10"/>
      <c r="E25" s="29" t="s">
        <v>180</v>
      </c>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row>
    <row r="26" spans="1:35" s="21" customFormat="1" x14ac:dyDescent="0.25">
      <c r="A26" s="6" t="s">
        <v>195</v>
      </c>
      <c r="E26" s="44" t="s">
        <v>180</v>
      </c>
      <c r="F26" s="21">
        <f t="shared" ref="F26:AI26" si="4">F21+F22+F23+F24+F25</f>
        <v>0</v>
      </c>
      <c r="G26" s="21">
        <f t="shared" si="4"/>
        <v>0</v>
      </c>
      <c r="H26" s="21">
        <f t="shared" si="4"/>
        <v>0</v>
      </c>
      <c r="I26" s="21">
        <f t="shared" si="4"/>
        <v>0</v>
      </c>
      <c r="J26" s="21">
        <f t="shared" si="4"/>
        <v>0</v>
      </c>
      <c r="K26" s="21">
        <f t="shared" si="4"/>
        <v>0</v>
      </c>
      <c r="L26" s="21">
        <f t="shared" si="4"/>
        <v>0</v>
      </c>
      <c r="M26" s="21">
        <f t="shared" si="4"/>
        <v>0</v>
      </c>
      <c r="N26" s="21">
        <f t="shared" si="4"/>
        <v>0</v>
      </c>
      <c r="O26" s="21">
        <f t="shared" si="4"/>
        <v>0</v>
      </c>
      <c r="P26" s="21">
        <f t="shared" si="4"/>
        <v>0</v>
      </c>
      <c r="Q26" s="21">
        <f t="shared" si="4"/>
        <v>0</v>
      </c>
      <c r="R26" s="21">
        <f t="shared" si="4"/>
        <v>0</v>
      </c>
      <c r="S26" s="21">
        <f t="shared" si="4"/>
        <v>0</v>
      </c>
      <c r="T26" s="21">
        <f t="shared" si="4"/>
        <v>0</v>
      </c>
      <c r="U26" s="21">
        <f t="shared" si="4"/>
        <v>0</v>
      </c>
      <c r="V26" s="21">
        <f t="shared" si="4"/>
        <v>0</v>
      </c>
      <c r="W26" s="21">
        <f t="shared" si="4"/>
        <v>0</v>
      </c>
      <c r="X26" s="21">
        <f t="shared" si="4"/>
        <v>0</v>
      </c>
      <c r="Y26" s="21">
        <f t="shared" si="4"/>
        <v>0</v>
      </c>
      <c r="Z26" s="21">
        <f t="shared" si="4"/>
        <v>0</v>
      </c>
      <c r="AA26" s="21">
        <f t="shared" si="4"/>
        <v>0</v>
      </c>
      <c r="AB26" s="21">
        <f t="shared" si="4"/>
        <v>0</v>
      </c>
      <c r="AC26" s="21">
        <f t="shared" si="4"/>
        <v>0</v>
      </c>
      <c r="AD26" s="21">
        <f t="shared" si="4"/>
        <v>0</v>
      </c>
      <c r="AE26" s="21">
        <f t="shared" si="4"/>
        <v>0</v>
      </c>
      <c r="AF26" s="21">
        <f t="shared" si="4"/>
        <v>0</v>
      </c>
      <c r="AG26" s="21">
        <f t="shared" si="4"/>
        <v>0</v>
      </c>
      <c r="AH26" s="21">
        <f t="shared" si="4"/>
        <v>0</v>
      </c>
      <c r="AI26" s="21">
        <f t="shared" si="4"/>
        <v>0</v>
      </c>
    </row>
    <row r="27" spans="1:35" x14ac:dyDescent="0.25">
      <c r="A27" s="6" t="s">
        <v>196</v>
      </c>
      <c r="B27" s="10"/>
      <c r="C27" t="s">
        <v>173</v>
      </c>
      <c r="D27" s="10"/>
      <c r="E27" s="29" t="s">
        <v>180</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s="21" customFormat="1" x14ac:dyDescent="0.25">
      <c r="A28" s="6" t="s">
        <v>306</v>
      </c>
      <c r="E28" s="44" t="s">
        <v>180</v>
      </c>
      <c r="F28" s="21">
        <f t="shared" ref="F28:AI28" si="5">F16+F26+F27</f>
        <v>0</v>
      </c>
      <c r="G28" s="21">
        <f t="shared" si="5"/>
        <v>0</v>
      </c>
      <c r="H28" s="21">
        <f t="shared" si="5"/>
        <v>0</v>
      </c>
      <c r="I28" s="21">
        <f t="shared" si="5"/>
        <v>0</v>
      </c>
      <c r="J28" s="21">
        <f t="shared" si="5"/>
        <v>0</v>
      </c>
      <c r="K28" s="21">
        <f t="shared" si="5"/>
        <v>0</v>
      </c>
      <c r="L28" s="21">
        <f t="shared" si="5"/>
        <v>0</v>
      </c>
      <c r="M28" s="21">
        <f t="shared" si="5"/>
        <v>0</v>
      </c>
      <c r="N28" s="21">
        <f t="shared" si="5"/>
        <v>0</v>
      </c>
      <c r="O28" s="21">
        <f t="shared" si="5"/>
        <v>0</v>
      </c>
      <c r="P28" s="21">
        <f t="shared" si="5"/>
        <v>0</v>
      </c>
      <c r="Q28" s="21">
        <f t="shared" si="5"/>
        <v>0</v>
      </c>
      <c r="R28" s="21">
        <f t="shared" si="5"/>
        <v>0</v>
      </c>
      <c r="S28" s="21">
        <f t="shared" si="5"/>
        <v>0</v>
      </c>
      <c r="T28" s="21">
        <f t="shared" si="5"/>
        <v>0</v>
      </c>
      <c r="U28" s="21">
        <f t="shared" si="5"/>
        <v>0</v>
      </c>
      <c r="V28" s="21">
        <f t="shared" si="5"/>
        <v>0</v>
      </c>
      <c r="W28" s="21">
        <f t="shared" si="5"/>
        <v>0</v>
      </c>
      <c r="X28" s="21">
        <f t="shared" si="5"/>
        <v>0</v>
      </c>
      <c r="Y28" s="21">
        <f t="shared" si="5"/>
        <v>0</v>
      </c>
      <c r="Z28" s="21">
        <f t="shared" si="5"/>
        <v>0</v>
      </c>
      <c r="AA28" s="21">
        <f t="shared" si="5"/>
        <v>0</v>
      </c>
      <c r="AB28" s="21">
        <f t="shared" si="5"/>
        <v>0</v>
      </c>
      <c r="AC28" s="21">
        <f t="shared" si="5"/>
        <v>0</v>
      </c>
      <c r="AD28" s="21">
        <f t="shared" si="5"/>
        <v>0</v>
      </c>
      <c r="AE28" s="21">
        <f t="shared" si="5"/>
        <v>0</v>
      </c>
      <c r="AF28" s="21">
        <f t="shared" si="5"/>
        <v>0</v>
      </c>
      <c r="AG28" s="21">
        <f t="shared" si="5"/>
        <v>0</v>
      </c>
      <c r="AH28" s="21">
        <f t="shared" si="5"/>
        <v>0</v>
      </c>
      <c r="AI28" s="21">
        <f t="shared" si="5"/>
        <v>0</v>
      </c>
    </row>
    <row r="29" spans="1:35" x14ac:dyDescent="0.25">
      <c r="A29" s="6"/>
    </row>
    <row r="30" spans="1:35" x14ac:dyDescent="0.25">
      <c r="A30" s="9" t="s">
        <v>307</v>
      </c>
      <c r="B30" s="5"/>
      <c r="C30" s="5"/>
      <c r="D30" s="5"/>
      <c r="E30" s="5"/>
    </row>
    <row r="31" spans="1:35" x14ac:dyDescent="0.25">
      <c r="A31" s="19" t="s">
        <v>308</v>
      </c>
      <c r="B31" s="10"/>
      <c r="C31" t="s">
        <v>173</v>
      </c>
      <c r="D31" s="10"/>
      <c r="E31" s="29" t="s">
        <v>180</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x14ac:dyDescent="0.25">
      <c r="A32" s="19" t="s">
        <v>309</v>
      </c>
      <c r="B32" s="10"/>
      <c r="C32" t="s">
        <v>173</v>
      </c>
      <c r="D32" s="10"/>
      <c r="E32" s="29" t="s">
        <v>180</v>
      </c>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row>
    <row r="33" spans="1:35" x14ac:dyDescent="0.25">
      <c r="A33" s="19" t="s">
        <v>310</v>
      </c>
      <c r="B33" s="10"/>
      <c r="C33" t="s">
        <v>173</v>
      </c>
      <c r="D33" s="10"/>
      <c r="E33" s="29" t="s">
        <v>180</v>
      </c>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row>
    <row r="34" spans="1:35" x14ac:dyDescent="0.25">
      <c r="A34" s="19" t="s">
        <v>311</v>
      </c>
      <c r="B34" s="10"/>
      <c r="C34" t="s">
        <v>173</v>
      </c>
      <c r="D34" s="10"/>
      <c r="E34" s="29" t="s">
        <v>180</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row>
    <row r="35" spans="1:35" x14ac:dyDescent="0.25">
      <c r="A35" s="19" t="s">
        <v>312</v>
      </c>
      <c r="B35" s="10"/>
      <c r="C35" t="s">
        <v>173</v>
      </c>
      <c r="D35" s="10"/>
      <c r="E35" s="29" t="s">
        <v>180</v>
      </c>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row>
    <row r="36" spans="1:35" x14ac:dyDescent="0.25">
      <c r="A36" s="19" t="s">
        <v>313</v>
      </c>
      <c r="B36" s="10"/>
      <c r="C36" t="s">
        <v>173</v>
      </c>
      <c r="D36" s="10"/>
      <c r="E36" s="29" t="s">
        <v>180</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row>
    <row r="37" spans="1:35" x14ac:dyDescent="0.25">
      <c r="A37" s="19" t="s">
        <v>314</v>
      </c>
      <c r="B37" s="10"/>
      <c r="C37" t="s">
        <v>173</v>
      </c>
      <c r="D37" s="10"/>
      <c r="E37" s="29" t="s">
        <v>180</v>
      </c>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row>
    <row r="38" spans="1:35" x14ac:dyDescent="0.25">
      <c r="A38" s="19" t="s">
        <v>315</v>
      </c>
      <c r="B38" s="10"/>
      <c r="C38" t="s">
        <v>173</v>
      </c>
      <c r="D38" s="10"/>
      <c r="E38" s="29" t="s">
        <v>180</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row>
    <row r="39" spans="1:35" x14ac:dyDescent="0.25">
      <c r="A39" s="19" t="s">
        <v>316</v>
      </c>
      <c r="B39" s="10"/>
      <c r="C39" t="s">
        <v>173</v>
      </c>
      <c r="D39" s="10"/>
      <c r="E39" s="29" t="s">
        <v>180</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row>
    <row r="40" spans="1:35" x14ac:dyDescent="0.25">
      <c r="A40" s="19" t="s">
        <v>317</v>
      </c>
      <c r="B40" s="10"/>
      <c r="C40" t="s">
        <v>173</v>
      </c>
      <c r="D40" s="10"/>
      <c r="E40" s="29" t="s">
        <v>180</v>
      </c>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row>
    <row r="41" spans="1:35" x14ac:dyDescent="0.25">
      <c r="A41" s="19" t="s">
        <v>213</v>
      </c>
      <c r="D41" s="10"/>
      <c r="E41" s="29" t="s">
        <v>180</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x14ac:dyDescent="0.25">
      <c r="A42" s="19" t="s">
        <v>214</v>
      </c>
      <c r="D42" s="10"/>
      <c r="E42" s="29" t="s">
        <v>180</v>
      </c>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row>
    <row r="43" spans="1:35" x14ac:dyDescent="0.25">
      <c r="A43" s="19" t="s">
        <v>216</v>
      </c>
      <c r="B43" s="10"/>
      <c r="C43" t="s">
        <v>173</v>
      </c>
      <c r="D43" s="10"/>
      <c r="E43" s="29" t="s">
        <v>180</v>
      </c>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row>
    <row r="44" spans="1:35" s="21" customFormat="1" x14ac:dyDescent="0.25">
      <c r="A44" s="6" t="s">
        <v>217</v>
      </c>
      <c r="E44" s="44" t="s">
        <v>180</v>
      </c>
      <c r="F44" s="21">
        <f t="shared" ref="F44:AI44" si="6">SUM(F31:F43)</f>
        <v>0</v>
      </c>
      <c r="G44" s="21">
        <f t="shared" si="6"/>
        <v>0</v>
      </c>
      <c r="H44" s="21">
        <f t="shared" si="6"/>
        <v>0</v>
      </c>
      <c r="I44" s="21">
        <f t="shared" si="6"/>
        <v>0</v>
      </c>
      <c r="J44" s="21">
        <f t="shared" si="6"/>
        <v>0</v>
      </c>
      <c r="K44" s="21">
        <f t="shared" si="6"/>
        <v>0</v>
      </c>
      <c r="L44" s="21">
        <f t="shared" si="6"/>
        <v>0</v>
      </c>
      <c r="M44" s="21">
        <f t="shared" si="6"/>
        <v>0</v>
      </c>
      <c r="N44" s="21">
        <f t="shared" si="6"/>
        <v>0</v>
      </c>
      <c r="O44" s="21">
        <f t="shared" si="6"/>
        <v>0</v>
      </c>
      <c r="P44" s="21">
        <f t="shared" si="6"/>
        <v>0</v>
      </c>
      <c r="Q44" s="21">
        <f t="shared" si="6"/>
        <v>0</v>
      </c>
      <c r="R44" s="21">
        <f t="shared" si="6"/>
        <v>0</v>
      </c>
      <c r="S44" s="21">
        <f t="shared" si="6"/>
        <v>0</v>
      </c>
      <c r="T44" s="21">
        <f t="shared" si="6"/>
        <v>0</v>
      </c>
      <c r="U44" s="21">
        <f t="shared" si="6"/>
        <v>0</v>
      </c>
      <c r="V44" s="21">
        <f t="shared" si="6"/>
        <v>0</v>
      </c>
      <c r="W44" s="21">
        <f t="shared" si="6"/>
        <v>0</v>
      </c>
      <c r="X44" s="21">
        <f t="shared" si="6"/>
        <v>0</v>
      </c>
      <c r="Y44" s="21">
        <f t="shared" si="6"/>
        <v>0</v>
      </c>
      <c r="Z44" s="21">
        <f t="shared" si="6"/>
        <v>0</v>
      </c>
      <c r="AA44" s="21">
        <f t="shared" si="6"/>
        <v>0</v>
      </c>
      <c r="AB44" s="21">
        <f t="shared" si="6"/>
        <v>0</v>
      </c>
      <c r="AC44" s="21">
        <f t="shared" si="6"/>
        <v>0</v>
      </c>
      <c r="AD44" s="21">
        <f t="shared" si="6"/>
        <v>0</v>
      </c>
      <c r="AE44" s="21">
        <f t="shared" si="6"/>
        <v>0</v>
      </c>
      <c r="AF44" s="21">
        <f t="shared" si="6"/>
        <v>0</v>
      </c>
      <c r="AG44" s="21">
        <f t="shared" si="6"/>
        <v>0</v>
      </c>
      <c r="AH44" s="21">
        <f t="shared" si="6"/>
        <v>0</v>
      </c>
      <c r="AI44" s="21">
        <f t="shared" si="6"/>
        <v>0</v>
      </c>
    </row>
    <row r="45" spans="1:35" x14ac:dyDescent="0.25">
      <c r="A45" s="6"/>
      <c r="E45" s="29"/>
    </row>
    <row r="46" spans="1:35" x14ac:dyDescent="0.25">
      <c r="A46" s="6" t="s">
        <v>318</v>
      </c>
      <c r="E46" s="29" t="s">
        <v>180</v>
      </c>
      <c r="F46">
        <f t="shared" ref="F46:AI46" si="7">F28-F44</f>
        <v>0</v>
      </c>
      <c r="G46">
        <f t="shared" si="7"/>
        <v>0</v>
      </c>
      <c r="H46">
        <f t="shared" si="7"/>
        <v>0</v>
      </c>
      <c r="I46">
        <f t="shared" si="7"/>
        <v>0</v>
      </c>
      <c r="J46">
        <f t="shared" si="7"/>
        <v>0</v>
      </c>
      <c r="K46">
        <f t="shared" si="7"/>
        <v>0</v>
      </c>
      <c r="L46">
        <f t="shared" si="7"/>
        <v>0</v>
      </c>
      <c r="M46">
        <f t="shared" si="7"/>
        <v>0</v>
      </c>
      <c r="N46">
        <f t="shared" si="7"/>
        <v>0</v>
      </c>
      <c r="O46">
        <f t="shared" si="7"/>
        <v>0</v>
      </c>
      <c r="P46">
        <f t="shared" si="7"/>
        <v>0</v>
      </c>
      <c r="Q46">
        <f t="shared" si="7"/>
        <v>0</v>
      </c>
      <c r="R46">
        <f t="shared" si="7"/>
        <v>0</v>
      </c>
      <c r="S46">
        <f t="shared" si="7"/>
        <v>0</v>
      </c>
      <c r="T46">
        <f t="shared" si="7"/>
        <v>0</v>
      </c>
      <c r="U46">
        <f t="shared" si="7"/>
        <v>0</v>
      </c>
      <c r="V46">
        <f t="shared" si="7"/>
        <v>0</v>
      </c>
      <c r="W46">
        <f t="shared" si="7"/>
        <v>0</v>
      </c>
      <c r="X46">
        <f t="shared" si="7"/>
        <v>0</v>
      </c>
      <c r="Y46">
        <f t="shared" si="7"/>
        <v>0</v>
      </c>
      <c r="Z46">
        <f t="shared" si="7"/>
        <v>0</v>
      </c>
      <c r="AA46">
        <f t="shared" si="7"/>
        <v>0</v>
      </c>
      <c r="AB46">
        <f t="shared" si="7"/>
        <v>0</v>
      </c>
      <c r="AC46">
        <f t="shared" si="7"/>
        <v>0</v>
      </c>
      <c r="AD46">
        <f t="shared" si="7"/>
        <v>0</v>
      </c>
      <c r="AE46">
        <f t="shared" si="7"/>
        <v>0</v>
      </c>
      <c r="AF46">
        <f t="shared" si="7"/>
        <v>0</v>
      </c>
      <c r="AG46">
        <f t="shared" si="7"/>
        <v>0</v>
      </c>
      <c r="AH46">
        <f t="shared" si="7"/>
        <v>0</v>
      </c>
      <c r="AI46">
        <f t="shared" si="7"/>
        <v>0</v>
      </c>
    </row>
    <row r="47" spans="1:35" x14ac:dyDescent="0.25">
      <c r="A47" s="6"/>
    </row>
    <row r="48" spans="1:35" x14ac:dyDescent="0.25">
      <c r="A48" s="9" t="s">
        <v>220</v>
      </c>
      <c r="B48" s="9"/>
      <c r="C48" s="9"/>
      <c r="D48" s="9"/>
      <c r="E48" s="9"/>
    </row>
    <row r="49" spans="1:35" s="21" customFormat="1" x14ac:dyDescent="0.25">
      <c r="A49" s="6" t="s">
        <v>232</v>
      </c>
      <c r="E49" s="44" t="s">
        <v>180</v>
      </c>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row>
    <row r="50" spans="1:35" x14ac:dyDescent="0.25">
      <c r="A50" s="6"/>
    </row>
    <row r="51" spans="1:35" x14ac:dyDescent="0.25">
      <c r="A51" s="9" t="s">
        <v>235</v>
      </c>
      <c r="B51" s="5"/>
      <c r="C51" s="5"/>
      <c r="D51" s="5"/>
      <c r="E51" s="30"/>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row>
    <row r="52" spans="1:35" x14ac:dyDescent="0.25">
      <c r="A52" s="19" t="s">
        <v>236</v>
      </c>
      <c r="D52" s="10"/>
      <c r="E52" s="29" t="s">
        <v>180</v>
      </c>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row>
    <row r="53" spans="1:35" x14ac:dyDescent="0.25">
      <c r="A53" s="19" t="s">
        <v>238</v>
      </c>
      <c r="D53" s="10"/>
      <c r="E53" s="29" t="s">
        <v>180</v>
      </c>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row>
    <row r="54" spans="1:35" s="21" customFormat="1" x14ac:dyDescent="0.25">
      <c r="A54" s="21" t="s">
        <v>239</v>
      </c>
      <c r="E54" s="44" t="s">
        <v>180</v>
      </c>
      <c r="F54" s="45">
        <f t="shared" ref="F54:AI54" si="8">F52+F53</f>
        <v>0</v>
      </c>
      <c r="G54" s="45">
        <f t="shared" si="8"/>
        <v>0</v>
      </c>
      <c r="H54" s="45">
        <f t="shared" si="8"/>
        <v>0</v>
      </c>
      <c r="I54" s="45">
        <f t="shared" si="8"/>
        <v>0</v>
      </c>
      <c r="J54" s="45">
        <f t="shared" si="8"/>
        <v>0</v>
      </c>
      <c r="K54" s="45">
        <f t="shared" si="8"/>
        <v>0</v>
      </c>
      <c r="L54" s="45">
        <f t="shared" si="8"/>
        <v>0</v>
      </c>
      <c r="M54" s="45">
        <f t="shared" si="8"/>
        <v>0</v>
      </c>
      <c r="N54" s="45">
        <f t="shared" si="8"/>
        <v>0</v>
      </c>
      <c r="O54" s="45">
        <f t="shared" si="8"/>
        <v>0</v>
      </c>
      <c r="P54" s="45">
        <f t="shared" si="8"/>
        <v>0</v>
      </c>
      <c r="Q54" s="45">
        <f t="shared" si="8"/>
        <v>0</v>
      </c>
      <c r="R54" s="45">
        <f t="shared" si="8"/>
        <v>0</v>
      </c>
      <c r="S54" s="45">
        <f t="shared" si="8"/>
        <v>0</v>
      </c>
      <c r="T54" s="45">
        <f t="shared" si="8"/>
        <v>0</v>
      </c>
      <c r="U54" s="45">
        <f t="shared" si="8"/>
        <v>0</v>
      </c>
      <c r="V54" s="45">
        <f t="shared" si="8"/>
        <v>0</v>
      </c>
      <c r="W54" s="45">
        <f t="shared" si="8"/>
        <v>0</v>
      </c>
      <c r="X54" s="45">
        <f t="shared" si="8"/>
        <v>0</v>
      </c>
      <c r="Y54" s="45">
        <f t="shared" si="8"/>
        <v>0</v>
      </c>
      <c r="Z54" s="45">
        <f t="shared" si="8"/>
        <v>0</v>
      </c>
      <c r="AA54" s="45">
        <f t="shared" si="8"/>
        <v>0</v>
      </c>
      <c r="AB54" s="45">
        <f t="shared" si="8"/>
        <v>0</v>
      </c>
      <c r="AC54" s="45">
        <f t="shared" si="8"/>
        <v>0</v>
      </c>
      <c r="AD54" s="45">
        <f t="shared" si="8"/>
        <v>0</v>
      </c>
      <c r="AE54" s="45">
        <f t="shared" si="8"/>
        <v>0</v>
      </c>
      <c r="AF54" s="45">
        <f t="shared" si="8"/>
        <v>0</v>
      </c>
      <c r="AG54" s="45">
        <f t="shared" si="8"/>
        <v>0</v>
      </c>
      <c r="AH54" s="45">
        <f t="shared" si="8"/>
        <v>0</v>
      </c>
      <c r="AI54" s="45">
        <f t="shared" si="8"/>
        <v>0</v>
      </c>
    </row>
    <row r="55" spans="1:35" x14ac:dyDescent="0.25">
      <c r="A55" t="s">
        <v>319</v>
      </c>
      <c r="E55" s="29" t="s">
        <v>180</v>
      </c>
      <c r="F55" s="23">
        <f>F54+F59</f>
        <v>0</v>
      </c>
      <c r="G55" s="23">
        <f t="shared" ref="G55:AI55" si="9">F55+G54+G59</f>
        <v>0</v>
      </c>
      <c r="H55" s="23">
        <f t="shared" si="9"/>
        <v>0</v>
      </c>
      <c r="I55" s="23">
        <f t="shared" si="9"/>
        <v>0</v>
      </c>
      <c r="J55" s="23">
        <f t="shared" si="9"/>
        <v>0</v>
      </c>
      <c r="K55" s="23">
        <f t="shared" si="9"/>
        <v>0</v>
      </c>
      <c r="L55" s="23">
        <f t="shared" si="9"/>
        <v>0</v>
      </c>
      <c r="M55" s="23">
        <f t="shared" si="9"/>
        <v>0</v>
      </c>
      <c r="N55" s="23">
        <f t="shared" si="9"/>
        <v>0</v>
      </c>
      <c r="O55" s="23">
        <f t="shared" si="9"/>
        <v>0</v>
      </c>
      <c r="P55" s="23">
        <f t="shared" si="9"/>
        <v>0</v>
      </c>
      <c r="Q55" s="23">
        <f t="shared" si="9"/>
        <v>0</v>
      </c>
      <c r="R55" s="23">
        <f t="shared" si="9"/>
        <v>0</v>
      </c>
      <c r="S55" s="23">
        <f t="shared" si="9"/>
        <v>0</v>
      </c>
      <c r="T55" s="23">
        <f t="shared" si="9"/>
        <v>0</v>
      </c>
      <c r="U55" s="23">
        <f t="shared" si="9"/>
        <v>0</v>
      </c>
      <c r="V55" s="23">
        <f t="shared" si="9"/>
        <v>0</v>
      </c>
      <c r="W55" s="23">
        <f t="shared" si="9"/>
        <v>0</v>
      </c>
      <c r="X55" s="23">
        <f t="shared" si="9"/>
        <v>0</v>
      </c>
      <c r="Y55" s="23">
        <f t="shared" si="9"/>
        <v>0</v>
      </c>
      <c r="Z55" s="23">
        <f t="shared" si="9"/>
        <v>0</v>
      </c>
      <c r="AA55" s="23">
        <f t="shared" si="9"/>
        <v>0</v>
      </c>
      <c r="AB55" s="23">
        <f t="shared" si="9"/>
        <v>0</v>
      </c>
      <c r="AC55" s="23">
        <f t="shared" si="9"/>
        <v>0</v>
      </c>
      <c r="AD55" s="23">
        <f t="shared" si="9"/>
        <v>0</v>
      </c>
      <c r="AE55" s="23">
        <f t="shared" si="9"/>
        <v>0</v>
      </c>
      <c r="AF55" s="23">
        <f t="shared" si="9"/>
        <v>0</v>
      </c>
      <c r="AG55" s="23">
        <f t="shared" si="9"/>
        <v>0</v>
      </c>
      <c r="AH55" s="23">
        <f t="shared" si="9"/>
        <v>0</v>
      </c>
      <c r="AI55" s="23">
        <f t="shared" si="9"/>
        <v>0</v>
      </c>
    </row>
    <row r="56" spans="1:35" x14ac:dyDescent="0.25">
      <c r="E56" s="29"/>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row>
    <row r="57" spans="1:35" x14ac:dyDescent="0.25">
      <c r="A57" s="9" t="s">
        <v>320</v>
      </c>
      <c r="B57" s="9"/>
      <c r="C57" s="9"/>
      <c r="D57" s="9"/>
      <c r="E57" s="9"/>
    </row>
    <row r="58" spans="1:35" x14ac:dyDescent="0.25">
      <c r="A58" s="19" t="s">
        <v>243</v>
      </c>
      <c r="D58" s="14"/>
      <c r="E58" s="29" t="s">
        <v>180</v>
      </c>
      <c r="F58" s="14">
        <f>'Inputs &amp; Assumptions'!$B$19*MAX(0,F46)</f>
        <v>0</v>
      </c>
      <c r="G58" s="14">
        <f>'Inputs &amp; Assumptions'!$B$19*MAX(0,G46)</f>
        <v>0</v>
      </c>
      <c r="H58" s="14">
        <f>'Inputs &amp; Assumptions'!$B$19*MAX(0,H46)</f>
        <v>0</v>
      </c>
      <c r="I58" s="14">
        <f>'Inputs &amp; Assumptions'!$B$19*MAX(0,I46)</f>
        <v>0</v>
      </c>
      <c r="J58" s="14">
        <f>'Inputs &amp; Assumptions'!$B$19*MAX(0,J46)</f>
        <v>0</v>
      </c>
      <c r="K58" s="14">
        <f>'Inputs &amp; Assumptions'!$B$19*MAX(0,K46)</f>
        <v>0</v>
      </c>
      <c r="L58" s="14">
        <f>'Inputs &amp; Assumptions'!$B$19*MAX(0,L46)</f>
        <v>0</v>
      </c>
      <c r="M58" s="14">
        <f>'Inputs &amp; Assumptions'!$B$19*MAX(0,M46)</f>
        <v>0</v>
      </c>
      <c r="N58" s="14">
        <f>'Inputs &amp; Assumptions'!$B$19*MAX(0,N46)</f>
        <v>0</v>
      </c>
      <c r="O58" s="14">
        <f>'Inputs &amp; Assumptions'!$B$19*MAX(0,O46)</f>
        <v>0</v>
      </c>
      <c r="P58" s="14">
        <f>'Inputs &amp; Assumptions'!$B$19*MAX(0,P46)</f>
        <v>0</v>
      </c>
      <c r="Q58" s="14">
        <f>'Inputs &amp; Assumptions'!$B$19*MAX(0,Q46)</f>
        <v>0</v>
      </c>
      <c r="R58" s="14">
        <f>'Inputs &amp; Assumptions'!$B$19*MAX(0,R46)</f>
        <v>0</v>
      </c>
      <c r="S58" s="14">
        <f>'Inputs &amp; Assumptions'!$B$19*MAX(0,S46)</f>
        <v>0</v>
      </c>
      <c r="T58" s="14">
        <f>'Inputs &amp; Assumptions'!$B$19*MAX(0,T46)</f>
        <v>0</v>
      </c>
      <c r="U58" s="14">
        <f>'Inputs &amp; Assumptions'!$B$19*MAX(0,U46)</f>
        <v>0</v>
      </c>
      <c r="V58" s="14">
        <f>'Inputs &amp; Assumptions'!$B$19*MAX(0,V46)</f>
        <v>0</v>
      </c>
      <c r="W58" s="14">
        <f>'Inputs &amp; Assumptions'!$B$19*MAX(0,W46)</f>
        <v>0</v>
      </c>
      <c r="X58" s="14">
        <f>'Inputs &amp; Assumptions'!$B$19*MAX(0,X46)</f>
        <v>0</v>
      </c>
      <c r="Y58" s="14">
        <f>'Inputs &amp; Assumptions'!$B$19*MAX(0,Y46)</f>
        <v>0</v>
      </c>
      <c r="Z58" s="14">
        <f>'Inputs &amp; Assumptions'!$B$19*MAX(0,Z46)</f>
        <v>0</v>
      </c>
      <c r="AA58" s="14">
        <f>'Inputs &amp; Assumptions'!$B$19*MAX(0,AA46)</f>
        <v>0</v>
      </c>
      <c r="AB58" s="14">
        <f>'Inputs &amp; Assumptions'!$B$19*MAX(0,AB46)</f>
        <v>0</v>
      </c>
      <c r="AC58" s="14">
        <f>'Inputs &amp; Assumptions'!$B$19*MAX(0,AC46)</f>
        <v>0</v>
      </c>
      <c r="AD58" s="14">
        <f>'Inputs &amp; Assumptions'!$B$19*MAX(0,AD46)</f>
        <v>0</v>
      </c>
      <c r="AE58" s="14">
        <f>'Inputs &amp; Assumptions'!$B$19*MAX(0,AE46)</f>
        <v>0</v>
      </c>
      <c r="AF58" s="14">
        <f>'Inputs &amp; Assumptions'!$B$19*MAX(0,AF46)</f>
        <v>0</v>
      </c>
      <c r="AG58" s="14">
        <f>'Inputs &amp; Assumptions'!$B$19*MAX(0,AG46)</f>
        <v>0</v>
      </c>
      <c r="AH58" s="14">
        <f>'Inputs &amp; Assumptions'!$B$19*MAX(0,AH46)</f>
        <v>0</v>
      </c>
      <c r="AI58" s="14">
        <f>'Inputs &amp; Assumptions'!$B$19*MAX(0,AI46)</f>
        <v>0</v>
      </c>
    </row>
    <row r="59" spans="1:35" x14ac:dyDescent="0.25">
      <c r="A59" s="19" t="s">
        <v>321</v>
      </c>
      <c r="E59" s="29" t="s">
        <v>180</v>
      </c>
      <c r="F59">
        <f t="shared" ref="F59:AI59" si="10">F46-F58-F49</f>
        <v>0</v>
      </c>
      <c r="G59">
        <f t="shared" si="10"/>
        <v>0</v>
      </c>
      <c r="H59">
        <f t="shared" si="10"/>
        <v>0</v>
      </c>
      <c r="I59">
        <f t="shared" si="10"/>
        <v>0</v>
      </c>
      <c r="J59">
        <f t="shared" si="10"/>
        <v>0</v>
      </c>
      <c r="K59">
        <f t="shared" si="10"/>
        <v>0</v>
      </c>
      <c r="L59">
        <f t="shared" si="10"/>
        <v>0</v>
      </c>
      <c r="M59">
        <f t="shared" si="10"/>
        <v>0</v>
      </c>
      <c r="N59">
        <f t="shared" si="10"/>
        <v>0</v>
      </c>
      <c r="O59">
        <f t="shared" si="10"/>
        <v>0</v>
      </c>
      <c r="P59">
        <f t="shared" si="10"/>
        <v>0</v>
      </c>
      <c r="Q59">
        <f t="shared" si="10"/>
        <v>0</v>
      </c>
      <c r="R59">
        <f t="shared" si="10"/>
        <v>0</v>
      </c>
      <c r="S59">
        <f t="shared" si="10"/>
        <v>0</v>
      </c>
      <c r="T59">
        <f t="shared" si="10"/>
        <v>0</v>
      </c>
      <c r="U59">
        <f t="shared" si="10"/>
        <v>0</v>
      </c>
      <c r="V59">
        <f t="shared" si="10"/>
        <v>0</v>
      </c>
      <c r="W59">
        <f t="shared" si="10"/>
        <v>0</v>
      </c>
      <c r="X59">
        <f t="shared" si="10"/>
        <v>0</v>
      </c>
      <c r="Y59">
        <f t="shared" si="10"/>
        <v>0</v>
      </c>
      <c r="Z59">
        <f t="shared" si="10"/>
        <v>0</v>
      </c>
      <c r="AA59">
        <f t="shared" si="10"/>
        <v>0</v>
      </c>
      <c r="AB59">
        <f t="shared" si="10"/>
        <v>0</v>
      </c>
      <c r="AC59">
        <f t="shared" si="10"/>
        <v>0</v>
      </c>
      <c r="AD59">
        <f t="shared" si="10"/>
        <v>0</v>
      </c>
      <c r="AE59">
        <f t="shared" si="10"/>
        <v>0</v>
      </c>
      <c r="AF59">
        <f t="shared" si="10"/>
        <v>0</v>
      </c>
      <c r="AG59">
        <f t="shared" si="10"/>
        <v>0</v>
      </c>
      <c r="AH59">
        <f t="shared" si="10"/>
        <v>0</v>
      </c>
      <c r="AI59">
        <f t="shared" si="10"/>
        <v>0</v>
      </c>
    </row>
    <row r="60" spans="1:35" x14ac:dyDescent="0.25">
      <c r="A60" t="s">
        <v>248</v>
      </c>
      <c r="E60" s="29" t="s">
        <v>180</v>
      </c>
      <c r="F60">
        <f>F59</f>
        <v>0</v>
      </c>
      <c r="G60">
        <f t="shared" ref="G60:AI60" si="11">F60+G59</f>
        <v>0</v>
      </c>
      <c r="H60">
        <f t="shared" si="11"/>
        <v>0</v>
      </c>
      <c r="I60">
        <f t="shared" si="11"/>
        <v>0</v>
      </c>
      <c r="J60">
        <f t="shared" si="11"/>
        <v>0</v>
      </c>
      <c r="K60">
        <f t="shared" si="11"/>
        <v>0</v>
      </c>
      <c r="L60">
        <f t="shared" si="11"/>
        <v>0</v>
      </c>
      <c r="M60">
        <f t="shared" si="11"/>
        <v>0</v>
      </c>
      <c r="N60">
        <f t="shared" si="11"/>
        <v>0</v>
      </c>
      <c r="O60">
        <f t="shared" si="11"/>
        <v>0</v>
      </c>
      <c r="P60">
        <f t="shared" si="11"/>
        <v>0</v>
      </c>
      <c r="Q60">
        <f t="shared" si="11"/>
        <v>0</v>
      </c>
      <c r="R60">
        <f t="shared" si="11"/>
        <v>0</v>
      </c>
      <c r="S60">
        <f t="shared" si="11"/>
        <v>0</v>
      </c>
      <c r="T60">
        <f t="shared" si="11"/>
        <v>0</v>
      </c>
      <c r="U60">
        <f t="shared" si="11"/>
        <v>0</v>
      </c>
      <c r="V60">
        <f t="shared" si="11"/>
        <v>0</v>
      </c>
      <c r="W60">
        <f t="shared" si="11"/>
        <v>0</v>
      </c>
      <c r="X60">
        <f t="shared" si="11"/>
        <v>0</v>
      </c>
      <c r="Y60">
        <f t="shared" si="11"/>
        <v>0</v>
      </c>
      <c r="Z60">
        <f t="shared" si="11"/>
        <v>0</v>
      </c>
      <c r="AA60">
        <f t="shared" si="11"/>
        <v>0</v>
      </c>
      <c r="AB60">
        <f t="shared" si="11"/>
        <v>0</v>
      </c>
      <c r="AC60">
        <f t="shared" si="11"/>
        <v>0</v>
      </c>
      <c r="AD60">
        <f t="shared" si="11"/>
        <v>0</v>
      </c>
      <c r="AE60">
        <f t="shared" si="11"/>
        <v>0</v>
      </c>
      <c r="AF60">
        <f t="shared" si="11"/>
        <v>0</v>
      </c>
      <c r="AG60">
        <f t="shared" si="11"/>
        <v>0</v>
      </c>
      <c r="AH60">
        <f t="shared" si="11"/>
        <v>0</v>
      </c>
      <c r="AI60">
        <f t="shared" si="11"/>
        <v>0</v>
      </c>
    </row>
    <row r="61" spans="1:35" x14ac:dyDescent="0.25">
      <c r="A61" t="s">
        <v>249</v>
      </c>
      <c r="E61" s="29" t="s">
        <v>180</v>
      </c>
      <c r="F61">
        <f t="shared" ref="F61:AI61" si="12">F59*F7</f>
        <v>0</v>
      </c>
      <c r="G61">
        <f t="shared" si="12"/>
        <v>0</v>
      </c>
      <c r="H61">
        <f t="shared" si="12"/>
        <v>0</v>
      </c>
      <c r="I61">
        <f t="shared" si="12"/>
        <v>0</v>
      </c>
      <c r="J61">
        <f t="shared" si="12"/>
        <v>0</v>
      </c>
      <c r="K61">
        <f t="shared" si="12"/>
        <v>0</v>
      </c>
      <c r="L61">
        <f t="shared" si="12"/>
        <v>0</v>
      </c>
      <c r="M61">
        <f t="shared" si="12"/>
        <v>0</v>
      </c>
      <c r="N61">
        <f t="shared" si="12"/>
        <v>0</v>
      </c>
      <c r="O61">
        <f t="shared" si="12"/>
        <v>0</v>
      </c>
      <c r="P61">
        <f t="shared" si="12"/>
        <v>0</v>
      </c>
      <c r="Q61">
        <f t="shared" si="12"/>
        <v>0</v>
      </c>
      <c r="R61">
        <f t="shared" si="12"/>
        <v>0</v>
      </c>
      <c r="S61">
        <f t="shared" si="12"/>
        <v>0</v>
      </c>
      <c r="T61">
        <f t="shared" si="12"/>
        <v>0</v>
      </c>
      <c r="U61">
        <f t="shared" si="12"/>
        <v>0</v>
      </c>
      <c r="V61">
        <f t="shared" si="12"/>
        <v>0</v>
      </c>
      <c r="W61">
        <f t="shared" si="12"/>
        <v>0</v>
      </c>
      <c r="X61">
        <f t="shared" si="12"/>
        <v>0</v>
      </c>
      <c r="Y61">
        <f t="shared" si="12"/>
        <v>0</v>
      </c>
      <c r="Z61">
        <f t="shared" si="12"/>
        <v>0</v>
      </c>
      <c r="AA61">
        <f t="shared" si="12"/>
        <v>0</v>
      </c>
      <c r="AB61">
        <f t="shared" si="12"/>
        <v>0</v>
      </c>
      <c r="AC61">
        <f t="shared" si="12"/>
        <v>0</v>
      </c>
      <c r="AD61">
        <f t="shared" si="12"/>
        <v>0</v>
      </c>
      <c r="AE61">
        <f t="shared" si="12"/>
        <v>0</v>
      </c>
      <c r="AF61">
        <f t="shared" si="12"/>
        <v>0</v>
      </c>
      <c r="AG61">
        <f t="shared" si="12"/>
        <v>0</v>
      </c>
      <c r="AH61">
        <f t="shared" si="12"/>
        <v>0</v>
      </c>
      <c r="AI61">
        <f t="shared" si="12"/>
        <v>0</v>
      </c>
    </row>
    <row r="62" spans="1:35" x14ac:dyDescent="0.25">
      <c r="A62" t="s">
        <v>250</v>
      </c>
      <c r="E62" s="29" t="s">
        <v>180</v>
      </c>
      <c r="F62">
        <f>F61</f>
        <v>0</v>
      </c>
      <c r="G62">
        <f t="shared" ref="G62:AI62" si="13">F62+G61</f>
        <v>0</v>
      </c>
      <c r="H62">
        <f t="shared" si="13"/>
        <v>0</v>
      </c>
      <c r="I62">
        <f t="shared" si="13"/>
        <v>0</v>
      </c>
      <c r="J62">
        <f t="shared" si="13"/>
        <v>0</v>
      </c>
      <c r="K62">
        <f t="shared" si="13"/>
        <v>0</v>
      </c>
      <c r="L62">
        <f t="shared" si="13"/>
        <v>0</v>
      </c>
      <c r="M62">
        <f t="shared" si="13"/>
        <v>0</v>
      </c>
      <c r="N62">
        <f t="shared" si="13"/>
        <v>0</v>
      </c>
      <c r="O62">
        <f t="shared" si="13"/>
        <v>0</v>
      </c>
      <c r="P62">
        <f t="shared" si="13"/>
        <v>0</v>
      </c>
      <c r="Q62">
        <f t="shared" si="13"/>
        <v>0</v>
      </c>
      <c r="R62">
        <f t="shared" si="13"/>
        <v>0</v>
      </c>
      <c r="S62">
        <f t="shared" si="13"/>
        <v>0</v>
      </c>
      <c r="T62">
        <f t="shared" si="13"/>
        <v>0</v>
      </c>
      <c r="U62">
        <f t="shared" si="13"/>
        <v>0</v>
      </c>
      <c r="V62">
        <f t="shared" si="13"/>
        <v>0</v>
      </c>
      <c r="W62">
        <f t="shared" si="13"/>
        <v>0</v>
      </c>
      <c r="X62">
        <f t="shared" si="13"/>
        <v>0</v>
      </c>
      <c r="Y62">
        <f t="shared" si="13"/>
        <v>0</v>
      </c>
      <c r="Z62">
        <f t="shared" si="13"/>
        <v>0</v>
      </c>
      <c r="AA62">
        <f t="shared" si="13"/>
        <v>0</v>
      </c>
      <c r="AB62">
        <f t="shared" si="13"/>
        <v>0</v>
      </c>
      <c r="AC62">
        <f t="shared" si="13"/>
        <v>0</v>
      </c>
      <c r="AD62">
        <f t="shared" si="13"/>
        <v>0</v>
      </c>
      <c r="AE62">
        <f t="shared" si="13"/>
        <v>0</v>
      </c>
      <c r="AF62">
        <f t="shared" si="13"/>
        <v>0</v>
      </c>
      <c r="AG62">
        <f t="shared" si="13"/>
        <v>0</v>
      </c>
      <c r="AH62">
        <f t="shared" si="13"/>
        <v>0</v>
      </c>
      <c r="AI62">
        <f t="shared" si="13"/>
        <v>0</v>
      </c>
    </row>
    <row r="63" spans="1:35" x14ac:dyDescent="0.25">
      <c r="E63" s="29"/>
    </row>
    <row r="64" spans="1:35" x14ac:dyDescent="0.25">
      <c r="A64" s="9" t="s">
        <v>322</v>
      </c>
      <c r="B64" s="9"/>
      <c r="C64" s="9"/>
      <c r="D64" s="9"/>
      <c r="E64" s="55"/>
    </row>
    <row r="65" spans="1:35" x14ac:dyDescent="0.25">
      <c r="A65" t="s">
        <v>323</v>
      </c>
      <c r="E65" s="29" t="s">
        <v>180</v>
      </c>
      <c r="F65">
        <f t="shared" ref="F65:AI65" si="14">F49+F44-F26-F27</f>
        <v>0</v>
      </c>
      <c r="G65">
        <f t="shared" si="14"/>
        <v>0</v>
      </c>
      <c r="H65">
        <f t="shared" si="14"/>
        <v>0</v>
      </c>
      <c r="I65">
        <f t="shared" si="14"/>
        <v>0</v>
      </c>
      <c r="J65">
        <f t="shared" si="14"/>
        <v>0</v>
      </c>
      <c r="K65">
        <f t="shared" si="14"/>
        <v>0</v>
      </c>
      <c r="L65">
        <f t="shared" si="14"/>
        <v>0</v>
      </c>
      <c r="M65">
        <f t="shared" si="14"/>
        <v>0</v>
      </c>
      <c r="N65">
        <f t="shared" si="14"/>
        <v>0</v>
      </c>
      <c r="O65">
        <f t="shared" si="14"/>
        <v>0</v>
      </c>
      <c r="P65">
        <f t="shared" si="14"/>
        <v>0</v>
      </c>
      <c r="Q65">
        <f t="shared" si="14"/>
        <v>0</v>
      </c>
      <c r="R65">
        <f t="shared" si="14"/>
        <v>0</v>
      </c>
      <c r="S65">
        <f t="shared" si="14"/>
        <v>0</v>
      </c>
      <c r="T65">
        <f t="shared" si="14"/>
        <v>0</v>
      </c>
      <c r="U65">
        <f t="shared" si="14"/>
        <v>0</v>
      </c>
      <c r="V65">
        <f t="shared" si="14"/>
        <v>0</v>
      </c>
      <c r="W65">
        <f t="shared" si="14"/>
        <v>0</v>
      </c>
      <c r="X65">
        <f t="shared" si="14"/>
        <v>0</v>
      </c>
      <c r="Y65">
        <f t="shared" si="14"/>
        <v>0</v>
      </c>
      <c r="Z65">
        <f t="shared" si="14"/>
        <v>0</v>
      </c>
      <c r="AA65">
        <f t="shared" si="14"/>
        <v>0</v>
      </c>
      <c r="AB65">
        <f t="shared" si="14"/>
        <v>0</v>
      </c>
      <c r="AC65">
        <f t="shared" si="14"/>
        <v>0</v>
      </c>
      <c r="AD65">
        <f t="shared" si="14"/>
        <v>0</v>
      </c>
      <c r="AE65">
        <f t="shared" si="14"/>
        <v>0</v>
      </c>
      <c r="AF65">
        <f t="shared" si="14"/>
        <v>0</v>
      </c>
      <c r="AG65">
        <f t="shared" si="14"/>
        <v>0</v>
      </c>
      <c r="AH65">
        <f t="shared" si="14"/>
        <v>0</v>
      </c>
      <c r="AI65">
        <f t="shared" si="14"/>
        <v>0</v>
      </c>
    </row>
    <row r="66" spans="1:35" x14ac:dyDescent="0.25">
      <c r="A66" t="s">
        <v>324</v>
      </c>
      <c r="E66" s="29" t="s">
        <v>175</v>
      </c>
      <c r="F66">
        <f t="shared" ref="F66:AI66" si="15">F14+F18</f>
        <v>0</v>
      </c>
      <c r="G66">
        <f t="shared" si="15"/>
        <v>0</v>
      </c>
      <c r="H66">
        <f t="shared" si="15"/>
        <v>0</v>
      </c>
      <c r="I66">
        <f t="shared" si="15"/>
        <v>0</v>
      </c>
      <c r="J66">
        <f t="shared" si="15"/>
        <v>0</v>
      </c>
      <c r="K66">
        <f t="shared" si="15"/>
        <v>0</v>
      </c>
      <c r="L66">
        <f t="shared" si="15"/>
        <v>0</v>
      </c>
      <c r="M66">
        <f t="shared" si="15"/>
        <v>0</v>
      </c>
      <c r="N66">
        <f t="shared" si="15"/>
        <v>0</v>
      </c>
      <c r="O66">
        <f t="shared" si="15"/>
        <v>0</v>
      </c>
      <c r="P66">
        <f t="shared" si="15"/>
        <v>0</v>
      </c>
      <c r="Q66">
        <f t="shared" si="15"/>
        <v>0</v>
      </c>
      <c r="R66">
        <f t="shared" si="15"/>
        <v>0</v>
      </c>
      <c r="S66">
        <f t="shared" si="15"/>
        <v>0</v>
      </c>
      <c r="T66">
        <f t="shared" si="15"/>
        <v>0</v>
      </c>
      <c r="U66">
        <f t="shared" si="15"/>
        <v>0</v>
      </c>
      <c r="V66">
        <f t="shared" si="15"/>
        <v>0</v>
      </c>
      <c r="W66">
        <f t="shared" si="15"/>
        <v>0</v>
      </c>
      <c r="X66">
        <f t="shared" si="15"/>
        <v>0</v>
      </c>
      <c r="Y66">
        <f t="shared" si="15"/>
        <v>0</v>
      </c>
      <c r="Z66">
        <f t="shared" si="15"/>
        <v>0</v>
      </c>
      <c r="AA66">
        <f t="shared" si="15"/>
        <v>0</v>
      </c>
      <c r="AB66">
        <f t="shared" si="15"/>
        <v>0</v>
      </c>
      <c r="AC66">
        <f t="shared" si="15"/>
        <v>0</v>
      </c>
      <c r="AD66">
        <f t="shared" si="15"/>
        <v>0</v>
      </c>
      <c r="AE66">
        <f t="shared" si="15"/>
        <v>0</v>
      </c>
      <c r="AF66">
        <f t="shared" si="15"/>
        <v>0</v>
      </c>
      <c r="AG66">
        <f t="shared" si="15"/>
        <v>0</v>
      </c>
      <c r="AH66">
        <f t="shared" si="15"/>
        <v>0</v>
      </c>
      <c r="AI66">
        <f t="shared" si="15"/>
        <v>0</v>
      </c>
    </row>
  </sheetData>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D11"/>
  <sheetViews>
    <sheetView zoomScale="85" zoomScaleNormal="85" workbookViewId="0"/>
  </sheetViews>
  <sheetFormatPr defaultRowHeight="15" x14ac:dyDescent="0.25"/>
  <cols>
    <col min="1" max="1" width="60.7109375" customWidth="1"/>
    <col min="2" max="2" width="16" customWidth="1"/>
    <col min="3" max="3" width="10" customWidth="1"/>
    <col min="4" max="4" width="52" customWidth="1"/>
  </cols>
  <sheetData>
    <row r="1" spans="1:4" ht="18.75" customHeight="1" x14ac:dyDescent="0.3">
      <c r="A1" s="1" t="s">
        <v>325</v>
      </c>
    </row>
    <row r="2" spans="1:4" ht="30" customHeight="1" x14ac:dyDescent="0.25">
      <c r="A2" s="61" t="s">
        <v>326</v>
      </c>
      <c r="B2" s="62"/>
      <c r="C2" s="62"/>
      <c r="D2" s="62"/>
    </row>
    <row r="3" spans="1:4" x14ac:dyDescent="0.25">
      <c r="A3" s="3"/>
    </row>
    <row r="4" spans="1:4" x14ac:dyDescent="0.25">
      <c r="A4" s="15" t="s">
        <v>36</v>
      </c>
      <c r="B4" s="15" t="s">
        <v>258</v>
      </c>
      <c r="C4" s="15" t="s">
        <v>259</v>
      </c>
      <c r="D4" s="15" t="s">
        <v>260</v>
      </c>
    </row>
    <row r="5" spans="1:4" x14ac:dyDescent="0.25">
      <c r="A5" s="6" t="s">
        <v>262</v>
      </c>
      <c r="B5" t="str">
        <f>IFERROR(IRR('Cash flow - Demo'!F59:AI59),"n/a")</f>
        <v>n/a</v>
      </c>
      <c r="C5" t="s">
        <v>263</v>
      </c>
      <c r="D5" s="3" t="s">
        <v>264</v>
      </c>
    </row>
    <row r="6" spans="1:4" x14ac:dyDescent="0.25">
      <c r="A6" s="6" t="s">
        <v>266</v>
      </c>
      <c r="B6">
        <f>NPV('Inputs &amp; Assumptions'!$B$18,'Cash flow - Demo'!F59:AI59)</f>
        <v>0</v>
      </c>
      <c r="C6" t="s">
        <v>267</v>
      </c>
      <c r="D6" s="3" t="s">
        <v>268</v>
      </c>
    </row>
    <row r="7" spans="1:4" x14ac:dyDescent="0.25">
      <c r="A7" s="6" t="s">
        <v>269</v>
      </c>
      <c r="B7">
        <f>NPV('Inputs &amp; Assumptions'!$B$28,'Cash flow - Demo'!F59:AI59)</f>
        <v>0</v>
      </c>
      <c r="C7" t="s">
        <v>267</v>
      </c>
      <c r="D7" s="3" t="s">
        <v>270</v>
      </c>
    </row>
    <row r="8" spans="1:4" x14ac:dyDescent="0.25">
      <c r="A8" s="6" t="s">
        <v>276</v>
      </c>
      <c r="B8" t="str">
        <f>IF(MIN('Cash flow - Demo'!F60:AI60)&gt;=0,"n/a",IFERROR(INDEX('Cash flow - Demo'!F3:AI3,MATCH(TRUE,INDEX('Cash flow - Demo'!F60:AI60&gt;=0,0),0)),"not within model"))</f>
        <v>n/a</v>
      </c>
      <c r="C8" t="s">
        <v>277</v>
      </c>
      <c r="D8" s="3" t="s">
        <v>327</v>
      </c>
    </row>
    <row r="9" spans="1:4" x14ac:dyDescent="0.25">
      <c r="A9" s="6" t="s">
        <v>279</v>
      </c>
      <c r="B9" t="str">
        <f>IF(MIN('Cash flow - Demo'!F62:AI62)&gt;=0,"n/a",IFERROR(INDEX('Cash flow - Demo'!F3:AI3,MATCH(TRUE,INDEX('Cash flow - Demo'!F62:AI62&gt;=0,0),0)),"not within model"))</f>
        <v>n/a</v>
      </c>
      <c r="C9" t="s">
        <v>277</v>
      </c>
      <c r="D9" s="3" t="s">
        <v>280</v>
      </c>
    </row>
    <row r="10" spans="1:4" x14ac:dyDescent="0.25">
      <c r="A10" s="6" t="s">
        <v>328</v>
      </c>
      <c r="B10" t="str">
        <f>IFERROR(SUMPRODUCT('Cash flow - Demo'!F65:AI65,'Cash flow - Demo'!F7:AI7)/SUMPRODUCT('Cash flow - Demo'!F66:AI66,'Cash flow - Demo'!F7:AI7),"n/a")</f>
        <v>n/a</v>
      </c>
      <c r="C10" t="s">
        <v>177</v>
      </c>
      <c r="D10" s="3"/>
    </row>
    <row r="11" spans="1:4" x14ac:dyDescent="0.25">
      <c r="A11" s="6" t="s">
        <v>293</v>
      </c>
      <c r="B11" s="23" t="str">
        <f>IFERROR((SUMPRODUCT('Cash flow - Demo'!$F$16:$AI$16,'Cash flow - Demo'!$F$7:$AI$7)+
SUMPRODUCT('Cash flow - Demo'!$F$20:$AI$20,'Cash flow - Demo'!$F$7:$AI$7))/
SUMPRODUCT('Cash flow - Demo'!$F$66:$AI$66,'Cash flow - Demo'!$F$7:$AI$7)
-B10, "n/a")</f>
        <v>n/a</v>
      </c>
      <c r="C11" t="s">
        <v>177</v>
      </c>
      <c r="D11" t="s">
        <v>329</v>
      </c>
    </row>
  </sheetData>
  <mergeCells count="1">
    <mergeCell ref="A2:D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0"/>
  <sheetViews>
    <sheetView zoomScale="85" zoomScaleNormal="85" workbookViewId="0"/>
  </sheetViews>
  <sheetFormatPr defaultRowHeight="15" x14ac:dyDescent="0.25"/>
  <cols>
    <col min="1" max="1" width="14" customWidth="1"/>
    <col min="2" max="2" width="36" customWidth="1"/>
    <col min="3" max="3" width="16" customWidth="1"/>
    <col min="4" max="4" width="22" customWidth="1"/>
    <col min="5" max="6" width="26" customWidth="1"/>
    <col min="7" max="7" width="30" customWidth="1"/>
    <col min="8" max="8" width="20" customWidth="1"/>
    <col min="9" max="9" width="14" customWidth="1"/>
  </cols>
  <sheetData>
    <row r="1" spans="1:9" ht="18.75" customHeight="1" x14ac:dyDescent="0.3">
      <c r="A1" s="1" t="s">
        <v>330</v>
      </c>
    </row>
    <row r="2" spans="1:9" ht="45" customHeight="1" x14ac:dyDescent="0.25">
      <c r="A2" s="61" t="s">
        <v>331</v>
      </c>
      <c r="B2" s="62"/>
      <c r="C2" s="62"/>
      <c r="D2" s="62"/>
      <c r="E2" s="62"/>
      <c r="F2" s="62"/>
      <c r="G2" s="62"/>
      <c r="H2" s="62"/>
      <c r="I2" s="62"/>
    </row>
    <row r="4" spans="1:9" x14ac:dyDescent="0.25">
      <c r="A4" s="6" t="s">
        <v>332</v>
      </c>
    </row>
    <row r="5" spans="1:9" x14ac:dyDescent="0.25">
      <c r="A5" t="s">
        <v>333</v>
      </c>
      <c r="C5">
        <f>COUNTIF(D9:D30,"Committed / contracted")</f>
        <v>0</v>
      </c>
    </row>
    <row r="6" spans="1:9" x14ac:dyDescent="0.25">
      <c r="A6" t="s">
        <v>334</v>
      </c>
      <c r="C6">
        <f>COUNTIF(D9:D30,"Advanced / indicative")</f>
        <v>0</v>
      </c>
    </row>
    <row r="7" spans="1:9" x14ac:dyDescent="0.25">
      <c r="A7" t="s">
        <v>335</v>
      </c>
      <c r="C7">
        <f>COUNTIF(D9:D30,"Target / assumption")</f>
        <v>0</v>
      </c>
    </row>
    <row r="8" spans="1:9" ht="30" customHeight="1" x14ac:dyDescent="0.25">
      <c r="A8" s="7" t="s">
        <v>336</v>
      </c>
      <c r="B8" s="7" t="s">
        <v>337</v>
      </c>
      <c r="C8" s="7" t="s">
        <v>338</v>
      </c>
      <c r="D8" s="7" t="s">
        <v>119</v>
      </c>
      <c r="E8" s="7" t="s">
        <v>339</v>
      </c>
      <c r="F8" s="7" t="s">
        <v>340</v>
      </c>
      <c r="G8" s="7" t="s">
        <v>341</v>
      </c>
      <c r="H8" s="7" t="s">
        <v>342</v>
      </c>
      <c r="I8" s="7" t="s">
        <v>343</v>
      </c>
    </row>
    <row r="9" spans="1:9" x14ac:dyDescent="0.25">
      <c r="A9" s="10"/>
      <c r="B9" s="10"/>
      <c r="C9" s="10"/>
      <c r="D9" s="10"/>
      <c r="E9" s="10"/>
      <c r="F9" s="10"/>
      <c r="G9" s="10"/>
      <c r="H9" s="10"/>
      <c r="I9" s="10"/>
    </row>
    <row r="10" spans="1:9" x14ac:dyDescent="0.25">
      <c r="A10" s="10"/>
      <c r="B10" s="10"/>
      <c r="C10" s="10"/>
      <c r="D10" s="10"/>
      <c r="E10" s="10"/>
      <c r="F10" s="10"/>
      <c r="G10" s="10"/>
      <c r="H10" s="10"/>
      <c r="I10" s="10"/>
    </row>
    <row r="11" spans="1:9" x14ac:dyDescent="0.25">
      <c r="A11" s="10"/>
      <c r="B11" s="10"/>
      <c r="C11" s="10"/>
      <c r="D11" s="10"/>
      <c r="E11" s="10"/>
      <c r="F11" s="10"/>
      <c r="G11" s="10"/>
      <c r="H11" s="10"/>
      <c r="I11" s="10"/>
    </row>
    <row r="12" spans="1:9" x14ac:dyDescent="0.25">
      <c r="A12" s="10"/>
      <c r="B12" s="10"/>
      <c r="C12" s="10"/>
      <c r="D12" s="10"/>
      <c r="E12" s="10"/>
      <c r="F12" s="10"/>
      <c r="G12" s="10"/>
      <c r="H12" s="10"/>
      <c r="I12" s="10"/>
    </row>
    <row r="13" spans="1:9" x14ac:dyDescent="0.25">
      <c r="A13" s="10"/>
      <c r="B13" s="10"/>
      <c r="C13" s="10"/>
      <c r="D13" s="10"/>
      <c r="E13" s="10"/>
      <c r="F13" s="10"/>
      <c r="G13" s="10"/>
      <c r="H13" s="10"/>
      <c r="I13" s="10"/>
    </row>
    <row r="14" spans="1:9" x14ac:dyDescent="0.25">
      <c r="A14" s="10"/>
      <c r="B14" s="10"/>
      <c r="C14" s="10"/>
      <c r="D14" s="10"/>
      <c r="E14" s="10"/>
      <c r="F14" s="10"/>
      <c r="G14" s="10"/>
      <c r="H14" s="10"/>
      <c r="I14" s="10"/>
    </row>
    <row r="15" spans="1:9" x14ac:dyDescent="0.25">
      <c r="A15" s="10"/>
      <c r="B15" s="10"/>
      <c r="C15" s="10"/>
      <c r="D15" s="10"/>
      <c r="E15" s="10"/>
      <c r="F15" s="10"/>
      <c r="G15" s="10"/>
      <c r="H15" s="10"/>
      <c r="I15" s="10"/>
    </row>
    <row r="16" spans="1:9" x14ac:dyDescent="0.25">
      <c r="A16" s="10"/>
      <c r="B16" s="10"/>
      <c r="C16" s="10"/>
      <c r="D16" s="10"/>
      <c r="E16" s="10"/>
      <c r="F16" s="10"/>
      <c r="G16" s="10"/>
      <c r="H16" s="10"/>
      <c r="I16" s="10"/>
    </row>
    <row r="17" spans="1:9" x14ac:dyDescent="0.25">
      <c r="A17" s="10"/>
      <c r="B17" s="10"/>
      <c r="C17" s="10"/>
      <c r="D17" s="10"/>
      <c r="E17" s="10"/>
      <c r="F17" s="10"/>
      <c r="G17" s="10"/>
      <c r="H17" s="10"/>
      <c r="I17" s="10"/>
    </row>
    <row r="18" spans="1:9" x14ac:dyDescent="0.25">
      <c r="A18" s="10"/>
      <c r="B18" s="10"/>
      <c r="C18" s="10"/>
      <c r="D18" s="10"/>
      <c r="E18" s="10"/>
      <c r="F18" s="10"/>
      <c r="G18" s="10"/>
      <c r="H18" s="10"/>
      <c r="I18" s="10"/>
    </row>
    <row r="19" spans="1:9" x14ac:dyDescent="0.25">
      <c r="A19" s="10"/>
      <c r="B19" s="10"/>
      <c r="C19" s="10"/>
      <c r="D19" s="10"/>
      <c r="E19" s="10"/>
      <c r="F19" s="10"/>
      <c r="G19" s="10"/>
      <c r="H19" s="10"/>
      <c r="I19" s="10"/>
    </row>
    <row r="20" spans="1:9" x14ac:dyDescent="0.25">
      <c r="A20" s="10"/>
      <c r="B20" s="10"/>
      <c r="C20" s="10"/>
      <c r="D20" s="10"/>
      <c r="E20" s="10"/>
      <c r="F20" s="10"/>
      <c r="G20" s="10"/>
      <c r="H20" s="10"/>
      <c r="I20" s="10"/>
    </row>
    <row r="21" spans="1:9" x14ac:dyDescent="0.25">
      <c r="A21" s="10"/>
      <c r="B21" s="10"/>
      <c r="C21" s="10"/>
      <c r="D21" s="10"/>
      <c r="E21" s="10"/>
      <c r="F21" s="10"/>
      <c r="G21" s="10"/>
      <c r="H21" s="10"/>
      <c r="I21" s="10"/>
    </row>
    <row r="22" spans="1:9" x14ac:dyDescent="0.25">
      <c r="A22" s="10"/>
      <c r="B22" s="10"/>
      <c r="C22" s="10"/>
      <c r="D22" s="10"/>
      <c r="E22" s="10"/>
      <c r="F22" s="10"/>
      <c r="G22" s="10"/>
      <c r="H22" s="10"/>
      <c r="I22" s="10"/>
    </row>
    <row r="23" spans="1:9" x14ac:dyDescent="0.25">
      <c r="A23" s="10"/>
      <c r="B23" s="10"/>
      <c r="C23" s="10"/>
      <c r="D23" s="10"/>
      <c r="E23" s="10"/>
      <c r="F23" s="10"/>
      <c r="G23" s="10"/>
      <c r="H23" s="10"/>
      <c r="I23" s="10"/>
    </row>
    <row r="24" spans="1:9" x14ac:dyDescent="0.25">
      <c r="A24" s="10"/>
      <c r="B24" s="10"/>
      <c r="C24" s="10"/>
      <c r="D24" s="10"/>
      <c r="E24" s="10"/>
      <c r="F24" s="10"/>
      <c r="G24" s="10"/>
      <c r="H24" s="10"/>
      <c r="I24" s="10"/>
    </row>
    <row r="25" spans="1:9" x14ac:dyDescent="0.25">
      <c r="A25" s="10"/>
      <c r="B25" s="10"/>
      <c r="C25" s="10"/>
      <c r="D25" s="10"/>
      <c r="E25" s="10"/>
      <c r="F25" s="10"/>
      <c r="G25" s="10"/>
      <c r="H25" s="10"/>
      <c r="I25" s="10"/>
    </row>
    <row r="26" spans="1:9" x14ac:dyDescent="0.25">
      <c r="A26" s="10"/>
      <c r="B26" s="10"/>
      <c r="C26" s="10"/>
      <c r="D26" s="10"/>
      <c r="E26" s="10"/>
      <c r="F26" s="10"/>
      <c r="G26" s="10"/>
      <c r="H26" s="10"/>
      <c r="I26" s="10"/>
    </row>
    <row r="27" spans="1:9" x14ac:dyDescent="0.25">
      <c r="A27" s="10"/>
      <c r="B27" s="10"/>
      <c r="C27" s="10"/>
      <c r="D27" s="10"/>
      <c r="E27" s="10"/>
      <c r="F27" s="10"/>
      <c r="G27" s="10"/>
      <c r="H27" s="10"/>
      <c r="I27" s="10"/>
    </row>
    <row r="28" spans="1:9" x14ac:dyDescent="0.25">
      <c r="A28" s="10"/>
      <c r="B28" s="10"/>
      <c r="C28" s="10"/>
      <c r="D28" s="10"/>
      <c r="E28" s="10"/>
      <c r="F28" s="10"/>
      <c r="G28" s="10"/>
      <c r="H28" s="10"/>
      <c r="I28" s="10"/>
    </row>
    <row r="29" spans="1:9" x14ac:dyDescent="0.25">
      <c r="A29" s="10"/>
      <c r="B29" s="10"/>
      <c r="C29" s="10"/>
      <c r="D29" s="10"/>
      <c r="E29" s="10"/>
      <c r="F29" s="10"/>
      <c r="G29" s="10"/>
      <c r="H29" s="10"/>
      <c r="I29" s="10"/>
    </row>
    <row r="30" spans="1:9" x14ac:dyDescent="0.25">
      <c r="A30" s="10"/>
      <c r="B30" s="10"/>
      <c r="C30" s="10"/>
      <c r="D30" s="10"/>
      <c r="E30" s="10"/>
      <c r="F30" s="10"/>
      <c r="G30" s="10"/>
      <c r="H30" s="10"/>
      <c r="I30" s="10"/>
    </row>
  </sheetData>
  <mergeCells count="1">
    <mergeCell ref="A2:I2"/>
  </mergeCells>
  <dataValidations count="2">
    <dataValidation type="list" allowBlank="1" sqref="D9:D30" xr:uid="{00000000-0002-0000-0800-000000000000}">
      <formula1>"Committed / contracted,Advanced / indicative,Target / assumption"</formula1>
    </dataValidation>
    <dataValidation type="list" allowBlank="1" sqref="E9:E30" xr:uid="{00000000-0002-0000-0800-000001000000}">
      <formula1>_xlfn._LONGTEXT("Signed/executed contract,RCM contract awarded (provisional),RCM bid submitted/shortlisted (provisional),Private offtake with obligated supplier,Credit-approved term sheet,Letter of intent / non-binding offer,Supplier quotation,Independent third-party stud","y,Internal benchmark or estimate,No evidence yet")</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72"/>
  <sheetViews>
    <sheetView zoomScale="85" zoomScaleNormal="85" workbookViewId="0"/>
  </sheetViews>
  <sheetFormatPr defaultRowHeight="15" x14ac:dyDescent="0.25"/>
  <cols>
    <col min="1" max="1" width="46" customWidth="1"/>
    <col min="2" max="2" width="13.140625" customWidth="1"/>
    <col min="3" max="3" width="16" customWidth="1"/>
    <col min="4" max="4" width="13.85546875" customWidth="1"/>
    <col min="5" max="5" width="14" customWidth="1"/>
    <col min="6" max="7" width="12.140625" customWidth="1"/>
    <col min="8" max="9" width="11.5703125" customWidth="1"/>
    <col min="10" max="12" width="13.85546875" customWidth="1"/>
    <col min="13" max="30" width="14.7109375" customWidth="1"/>
    <col min="31" max="31" width="15.7109375" customWidth="1"/>
    <col min="32" max="35" width="11" customWidth="1"/>
  </cols>
  <sheetData>
    <row r="1" spans="1:35" ht="17.25" customHeight="1" x14ac:dyDescent="0.3">
      <c r="A1" s="20" t="s">
        <v>344</v>
      </c>
    </row>
    <row r="2" spans="1:35" ht="45" customHeight="1" x14ac:dyDescent="0.25">
      <c r="A2" s="61" t="s">
        <v>345</v>
      </c>
      <c r="B2" s="62"/>
      <c r="C2" s="62"/>
      <c r="D2" s="62"/>
      <c r="E2" s="62"/>
      <c r="F2" s="62"/>
      <c r="G2" s="62"/>
      <c r="H2" s="62"/>
    </row>
    <row r="3" spans="1:35" x14ac:dyDescent="0.25">
      <c r="A3" s="6" t="s">
        <v>129</v>
      </c>
      <c r="F3">
        <v>1</v>
      </c>
      <c r="G3">
        <v>2</v>
      </c>
      <c r="H3">
        <v>3</v>
      </c>
      <c r="I3">
        <v>4</v>
      </c>
      <c r="J3">
        <v>5</v>
      </c>
      <c r="K3">
        <v>6</v>
      </c>
      <c r="L3">
        <v>7</v>
      </c>
      <c r="M3">
        <v>8</v>
      </c>
      <c r="N3">
        <v>9</v>
      </c>
      <c r="O3">
        <v>10</v>
      </c>
      <c r="P3">
        <v>11</v>
      </c>
      <c r="Q3">
        <v>12</v>
      </c>
      <c r="R3">
        <v>13</v>
      </c>
      <c r="S3">
        <v>14</v>
      </c>
      <c r="T3">
        <v>15</v>
      </c>
      <c r="U3">
        <v>16</v>
      </c>
      <c r="V3">
        <v>17</v>
      </c>
      <c r="W3">
        <v>18</v>
      </c>
      <c r="X3">
        <v>19</v>
      </c>
      <c r="Y3">
        <v>20</v>
      </c>
      <c r="Z3">
        <v>21</v>
      </c>
      <c r="AA3">
        <v>22</v>
      </c>
      <c r="AB3">
        <v>23</v>
      </c>
      <c r="AC3">
        <v>24</v>
      </c>
      <c r="AD3">
        <v>25</v>
      </c>
      <c r="AE3">
        <v>26</v>
      </c>
      <c r="AF3">
        <v>27</v>
      </c>
      <c r="AG3">
        <v>28</v>
      </c>
      <c r="AH3">
        <v>29</v>
      </c>
      <c r="AI3">
        <v>30</v>
      </c>
    </row>
    <row r="4" spans="1:35" s="21" customFormat="1" x14ac:dyDescent="0.25">
      <c r="A4" s="6" t="s">
        <v>130</v>
      </c>
      <c r="F4" s="21">
        <f>'Inputs &amp; Assumptions'!$B$16+(F3-1)</f>
        <v>2026</v>
      </c>
      <c r="G4" s="21">
        <f>'Inputs &amp; Assumptions'!$B$16+(G3-1)</f>
        <v>2027</v>
      </c>
      <c r="H4" s="21">
        <f>'Inputs &amp; Assumptions'!$B$16+(H3-1)</f>
        <v>2028</v>
      </c>
      <c r="I4" s="21">
        <f>'Inputs &amp; Assumptions'!$B$16+(I3-1)</f>
        <v>2029</v>
      </c>
      <c r="J4" s="21">
        <f>'Inputs &amp; Assumptions'!$B$16+(J3-1)</f>
        <v>2030</v>
      </c>
      <c r="K4" s="21">
        <f>'Inputs &amp; Assumptions'!$B$16+(K3-1)</f>
        <v>2031</v>
      </c>
      <c r="L4" s="21">
        <f>'Inputs &amp; Assumptions'!$B$16+(L3-1)</f>
        <v>2032</v>
      </c>
      <c r="M4" s="21">
        <f>'Inputs &amp; Assumptions'!$B$16+(M3-1)</f>
        <v>2033</v>
      </c>
      <c r="N4" s="21">
        <f>'Inputs &amp; Assumptions'!$B$16+(N3-1)</f>
        <v>2034</v>
      </c>
      <c r="O4" s="21">
        <f>'Inputs &amp; Assumptions'!$B$16+(O3-1)</f>
        <v>2035</v>
      </c>
      <c r="P4" s="21">
        <f>'Inputs &amp; Assumptions'!$B$16+(P3-1)</f>
        <v>2036</v>
      </c>
      <c r="Q4" s="21">
        <f>'Inputs &amp; Assumptions'!$B$16+(Q3-1)</f>
        <v>2037</v>
      </c>
      <c r="R4" s="21">
        <f>'Inputs &amp; Assumptions'!$B$16+(R3-1)</f>
        <v>2038</v>
      </c>
      <c r="S4" s="21">
        <f>'Inputs &amp; Assumptions'!$B$16+(S3-1)</f>
        <v>2039</v>
      </c>
      <c r="T4" s="21">
        <f>'Inputs &amp; Assumptions'!$B$16+(T3-1)</f>
        <v>2040</v>
      </c>
      <c r="U4" s="21">
        <f>'Inputs &amp; Assumptions'!$B$16+(U3-1)</f>
        <v>2041</v>
      </c>
      <c r="V4" s="21">
        <f>'Inputs &amp; Assumptions'!$B$16+(V3-1)</f>
        <v>2042</v>
      </c>
      <c r="W4" s="21">
        <f>'Inputs &amp; Assumptions'!$B$16+(W3-1)</f>
        <v>2043</v>
      </c>
      <c r="X4" s="21">
        <f>'Inputs &amp; Assumptions'!$B$16+(X3-1)</f>
        <v>2044</v>
      </c>
      <c r="Y4" s="21">
        <f>'Inputs &amp; Assumptions'!$B$16+(Y3-1)</f>
        <v>2045</v>
      </c>
      <c r="Z4" s="21">
        <f>'Inputs &amp; Assumptions'!$B$16+(Z3-1)</f>
        <v>2046</v>
      </c>
      <c r="AA4" s="21">
        <f>'Inputs &amp; Assumptions'!$B$16+(AA3-1)</f>
        <v>2047</v>
      </c>
      <c r="AB4" s="21">
        <f>'Inputs &amp; Assumptions'!$B$16+(AB3-1)</f>
        <v>2048</v>
      </c>
      <c r="AC4" s="21">
        <f>'Inputs &amp; Assumptions'!$B$16+(AC3-1)</f>
        <v>2049</v>
      </c>
      <c r="AD4" s="21">
        <f>'Inputs &amp; Assumptions'!$B$16+(AD3-1)</f>
        <v>2050</v>
      </c>
      <c r="AE4" s="21">
        <f>'Inputs &amp; Assumptions'!$B$16+(AE3-1)</f>
        <v>2051</v>
      </c>
      <c r="AF4" s="21">
        <f>'Inputs &amp; Assumptions'!$B$16+(AF3-1)</f>
        <v>2052</v>
      </c>
      <c r="AG4" s="21">
        <f>'Inputs &amp; Assumptions'!$B$16+(AG3-1)</f>
        <v>2053</v>
      </c>
      <c r="AH4" s="21">
        <f>'Inputs &amp; Assumptions'!$B$16+(AH3-1)</f>
        <v>2054</v>
      </c>
      <c r="AI4" s="21">
        <f>'Inputs &amp; Assumptions'!$B$16+(AI3-1)</f>
        <v>2055</v>
      </c>
    </row>
    <row r="6" spans="1:35" x14ac:dyDescent="0.25">
      <c r="A6" t="s">
        <v>155</v>
      </c>
      <c r="F6" s="16">
        <f>(1+'Inputs &amp; Assumptions'!$B$17)^(F3-1)</f>
        <v>1</v>
      </c>
      <c r="G6" s="16">
        <f>(1+'Inputs &amp; Assumptions'!$B$17)^(G3-1)</f>
        <v>1.02</v>
      </c>
      <c r="H6" s="16">
        <f>(1+'Inputs &amp; Assumptions'!$B$17)^(H3-1)</f>
        <v>1.0404</v>
      </c>
      <c r="I6" s="16">
        <f>(1+'Inputs &amp; Assumptions'!$B$17)^(I3-1)</f>
        <v>1.0612079999999999</v>
      </c>
      <c r="J6" s="16">
        <f>(1+'Inputs &amp; Assumptions'!$B$17)^(J3-1)</f>
        <v>1.08243216</v>
      </c>
      <c r="K6" s="16">
        <f>(1+'Inputs &amp; Assumptions'!$B$17)^(K3-1)</f>
        <v>1.1040808032</v>
      </c>
      <c r="L6" s="16">
        <f>(1+'Inputs &amp; Assumptions'!$B$17)^(L3-1)</f>
        <v>1.1261624192640001</v>
      </c>
      <c r="M6" s="16">
        <f>(1+'Inputs &amp; Assumptions'!$B$17)^(M3-1)</f>
        <v>1.1486856676492798</v>
      </c>
      <c r="N6" s="16">
        <f>(1+'Inputs &amp; Assumptions'!$B$17)^(N3-1)</f>
        <v>1.1716593810022655</v>
      </c>
      <c r="O6" s="16">
        <f>(1+'Inputs &amp; Assumptions'!$B$17)^(O3-1)</f>
        <v>1.1950925686223108</v>
      </c>
      <c r="P6" s="16">
        <f>(1+'Inputs &amp; Assumptions'!$B$17)^(P3-1)</f>
        <v>1.2189944199947571</v>
      </c>
      <c r="Q6" s="16">
        <f>(1+'Inputs &amp; Assumptions'!$B$17)^(Q3-1)</f>
        <v>1.243374308394652</v>
      </c>
      <c r="R6" s="16">
        <f>(1+'Inputs &amp; Assumptions'!$B$17)^(R3-1)</f>
        <v>1.2682417945625453</v>
      </c>
      <c r="S6" s="16">
        <f>(1+'Inputs &amp; Assumptions'!$B$17)^(S3-1)</f>
        <v>1.2936066304537961</v>
      </c>
      <c r="T6" s="16">
        <f>(1+'Inputs &amp; Assumptions'!$B$17)^(T3-1)</f>
        <v>1.3194787630628722</v>
      </c>
      <c r="U6" s="16">
        <f>(1+'Inputs &amp; Assumptions'!$B$17)^(U3-1)</f>
        <v>1.3458683383241292</v>
      </c>
      <c r="V6" s="16">
        <f>(1+'Inputs &amp; Assumptions'!$B$17)^(V3-1)</f>
        <v>1.372785705090612</v>
      </c>
      <c r="W6" s="16">
        <f>(1+'Inputs &amp; Assumptions'!$B$17)^(W3-1)</f>
        <v>1.4002414191924244</v>
      </c>
      <c r="X6" s="16">
        <f>(1+'Inputs &amp; Assumptions'!$B$17)^(X3-1)</f>
        <v>1.4282462475762727</v>
      </c>
      <c r="Y6" s="16">
        <f>(1+'Inputs &amp; Assumptions'!$B$17)^(Y3-1)</f>
        <v>1.4568111725277981</v>
      </c>
      <c r="Z6" s="16">
        <f>(1+'Inputs &amp; Assumptions'!$B$17)^(Z3-1)</f>
        <v>1.4859473959783542</v>
      </c>
      <c r="AA6" s="16">
        <f>(1+'Inputs &amp; Assumptions'!$B$17)^(AA3-1)</f>
        <v>1.5156663438979212</v>
      </c>
      <c r="AB6" s="16">
        <f>(1+'Inputs &amp; Assumptions'!$B$17)^(AB3-1)</f>
        <v>1.5459796707758797</v>
      </c>
      <c r="AC6" s="16">
        <f>(1+'Inputs &amp; Assumptions'!$B$17)^(AC3-1)</f>
        <v>1.576899264191397</v>
      </c>
      <c r="AD6" s="16">
        <f>(1+'Inputs &amp; Assumptions'!$B$17)^(AD3-1)</f>
        <v>1.608437249475225</v>
      </c>
      <c r="AE6" s="16">
        <f>(1+'Inputs &amp; Assumptions'!$B$17)^(AE3-1)</f>
        <v>1.6406059944647295</v>
      </c>
      <c r="AF6" s="16">
        <f>(1+'Inputs &amp; Assumptions'!$B$17)^(AF3-1)</f>
        <v>1.6734181143540243</v>
      </c>
      <c r="AG6" s="16">
        <f>(1+'Inputs &amp; Assumptions'!$B$17)^(AG3-1)</f>
        <v>1.7068864766411045</v>
      </c>
      <c r="AH6" s="16">
        <f>(1+'Inputs &amp; Assumptions'!$B$17)^(AH3-1)</f>
        <v>1.7410242061739269</v>
      </c>
      <c r="AI6" s="16">
        <f>(1+'Inputs &amp; Assumptions'!$B$17)^(AI3-1)</f>
        <v>1.7758446902974052</v>
      </c>
    </row>
    <row r="7" spans="1:35" x14ac:dyDescent="0.25">
      <c r="A7" t="s">
        <v>156</v>
      </c>
      <c r="F7" s="16">
        <f>1/(1+'Inputs &amp; Assumptions'!$B$18)^(F3-1)</f>
        <v>1</v>
      </c>
      <c r="G7" s="16">
        <f>1/(1+'Inputs &amp; Assumptions'!$B$18)^(G3-1)</f>
        <v>0.89285714285714279</v>
      </c>
      <c r="H7" s="16">
        <f>1/(1+'Inputs &amp; Assumptions'!$B$18)^(H3-1)</f>
        <v>0.79719387755102034</v>
      </c>
      <c r="I7" s="16">
        <f>1/(1+'Inputs &amp; Assumptions'!$B$18)^(I3-1)</f>
        <v>0.71178024781341087</v>
      </c>
      <c r="J7" s="16">
        <f>1/(1+'Inputs &amp; Assumptions'!$B$18)^(J3-1)</f>
        <v>0.63551807840483121</v>
      </c>
      <c r="K7" s="16">
        <f>1/(1+'Inputs &amp; Assumptions'!$B$18)^(K3-1)</f>
        <v>0.56742685571859919</v>
      </c>
      <c r="L7" s="16">
        <f>1/(1+'Inputs &amp; Assumptions'!$B$18)^(L3-1)</f>
        <v>0.50663112117732068</v>
      </c>
      <c r="M7" s="16">
        <f>1/(1+'Inputs &amp; Assumptions'!$B$18)^(M3-1)</f>
        <v>0.45234921533689343</v>
      </c>
      <c r="N7" s="16">
        <f>1/(1+'Inputs &amp; Assumptions'!$B$18)^(N3-1)</f>
        <v>0.4038832279793691</v>
      </c>
      <c r="O7" s="16">
        <f>1/(1+'Inputs &amp; Assumptions'!$B$18)^(O3-1)</f>
        <v>0.36061002498157957</v>
      </c>
      <c r="P7" s="16">
        <f>1/(1+'Inputs &amp; Assumptions'!$B$18)^(P3-1)</f>
        <v>0.32197323659069599</v>
      </c>
      <c r="Q7" s="16">
        <f>1/(1+'Inputs &amp; Assumptions'!$B$18)^(Q3-1)</f>
        <v>0.28747610409883567</v>
      </c>
      <c r="R7" s="16">
        <f>1/(1+'Inputs &amp; Assumptions'!$B$18)^(R3-1)</f>
        <v>0.25667509294538904</v>
      </c>
      <c r="S7" s="16">
        <f>1/(1+'Inputs &amp; Assumptions'!$B$18)^(S3-1)</f>
        <v>0.22917419012981158</v>
      </c>
      <c r="T7" s="16">
        <f>1/(1+'Inputs &amp; Assumptions'!$B$18)^(T3-1)</f>
        <v>0.20461981261590317</v>
      </c>
      <c r="U7" s="16">
        <f>1/(1+'Inputs &amp; Assumptions'!$B$18)^(U3-1)</f>
        <v>0.18269626126419927</v>
      </c>
      <c r="V7" s="16">
        <f>1/(1+'Inputs &amp; Assumptions'!$B$18)^(V3-1)</f>
        <v>0.16312166184303503</v>
      </c>
      <c r="W7" s="16">
        <f>1/(1+'Inputs &amp; Assumptions'!$B$18)^(W3-1)</f>
        <v>0.14564434093128129</v>
      </c>
      <c r="X7" s="16">
        <f>1/(1+'Inputs &amp; Assumptions'!$B$18)^(X3-1)</f>
        <v>0.13003959011721541</v>
      </c>
      <c r="Y7" s="16">
        <f>1/(1+'Inputs &amp; Assumptions'!$B$18)^(Y3-1)</f>
        <v>0.1161067768903709</v>
      </c>
      <c r="Z7" s="16">
        <f>1/(1+'Inputs &amp; Assumptions'!$B$18)^(Z3-1)</f>
        <v>0.1036667650806883</v>
      </c>
      <c r="AA7" s="16">
        <f>1/(1+'Inputs &amp; Assumptions'!$B$18)^(AA3-1)</f>
        <v>9.2559611679185971E-2</v>
      </c>
      <c r="AB7" s="16">
        <f>1/(1+'Inputs &amp; Assumptions'!$B$18)^(AB3-1)</f>
        <v>8.2642510427844609E-2</v>
      </c>
      <c r="AC7" s="16">
        <f>1/(1+'Inputs &amp; Assumptions'!$B$18)^(AC3-1)</f>
        <v>7.3787955739146982E-2</v>
      </c>
      <c r="AD7" s="16">
        <f>1/(1+'Inputs &amp; Assumptions'!$B$18)^(AD3-1)</f>
        <v>6.5882103338524081E-2</v>
      </c>
      <c r="AE7" s="16">
        <f>1/(1+'Inputs &amp; Assumptions'!$B$18)^(AE3-1)</f>
        <v>5.8823306552253637E-2</v>
      </c>
      <c r="AF7" s="16">
        <f>1/(1+'Inputs &amp; Assumptions'!$B$18)^(AF3-1)</f>
        <v>5.2520809421655032E-2</v>
      </c>
      <c r="AG7" s="16">
        <f>1/(1+'Inputs &amp; Assumptions'!$B$18)^(AG3-1)</f>
        <v>4.6893579840763415E-2</v>
      </c>
      <c r="AH7" s="16">
        <f>1/(1+'Inputs &amp; Assumptions'!$B$18)^(AH3-1)</f>
        <v>4.1869267714967337E-2</v>
      </c>
      <c r="AI7" s="16">
        <f>1/(1+'Inputs &amp; Assumptions'!$B$18)^(AI3-1)</f>
        <v>3.7383274745506546E-2</v>
      </c>
    </row>
    <row r="8" spans="1:35" x14ac:dyDescent="0.25">
      <c r="A8" t="s">
        <v>157</v>
      </c>
      <c r="F8" s="16">
        <f>1/(1+'Inputs &amp; Assumptions'!$B$28)^(F3-1)</f>
        <v>1</v>
      </c>
      <c r="G8" s="16">
        <f>1/(1+'Inputs &amp; Assumptions'!$B$28)^(G3-1)</f>
        <v>0.90867787369377551</v>
      </c>
      <c r="H8" s="16">
        <f>1/(1+'Inputs &amp; Assumptions'!$B$28)^(H3-1)</f>
        <v>0.82569547814064104</v>
      </c>
      <c r="I8" s="16">
        <f>1/(1+'Inputs &amp; Assumptions'!$B$28)^(I3-1)</f>
        <v>0.750291211395403</v>
      </c>
      <c r="J8" s="16">
        <f>1/(1+'Inputs &amp; Assumptions'!$B$28)^(J3-1)</f>
        <v>0.68177302262190187</v>
      </c>
      <c r="K8" s="16">
        <f>1/(1+'Inputs &amp; Assumptions'!$B$28)^(K3-1)</f>
        <v>0.61951206053784813</v>
      </c>
      <c r="L8" s="16">
        <f>1/(1+'Inputs &amp; Assumptions'!$B$28)^(L3-1)</f>
        <v>0.56293690189718137</v>
      </c>
      <c r="M8" s="16">
        <f>1/(1+'Inputs &amp; Assumptions'!$B$28)^(M3-1)</f>
        <v>0.51152830703969232</v>
      </c>
      <c r="N8" s="16">
        <f>1/(1+'Inputs &amp; Assumptions'!$B$28)^(N3-1)</f>
        <v>0.4648144543750044</v>
      </c>
      <c r="O8" s="16">
        <f>1/(1+'Inputs &amp; Assumptions'!$B$28)^(O3-1)</f>
        <v>0.42236661006361137</v>
      </c>
      <c r="P8" s="16">
        <f>1/(1+'Inputs &amp; Assumptions'!$B$28)^(P3-1)</f>
        <v>0.38379519315185046</v>
      </c>
      <c r="Q8" s="16">
        <f>1/(1+'Inputs &amp; Assumptions'!$B$28)^(Q3-1)</f>
        <v>0.34874620004711532</v>
      </c>
      <c r="R8" s="16">
        <f>1/(1+'Inputs &amp; Assumptions'!$B$28)^(R3-1)</f>
        <v>0.31689795551759686</v>
      </c>
      <c r="S8" s="16">
        <f>1/(1+'Inputs &amp; Assumptions'!$B$28)^(S3-1)</f>
        <v>0.28795816039763461</v>
      </c>
      <c r="T8" s="16">
        <f>1/(1+'Inputs &amp; Assumptions'!$B$28)^(T3-1)</f>
        <v>0.26166120890289374</v>
      </c>
      <c r="U8" s="16">
        <f>1/(1+'Inputs &amp; Assumptions'!$B$28)^(U3-1)</f>
        <v>0.2377657509340243</v>
      </c>
      <c r="V8" s="16">
        <f>1/(1+'Inputs &amp; Assumptions'!$B$28)^(V3-1)</f>
        <v>0.21605247699593305</v>
      </c>
      <c r="W8" s="16">
        <f>1/(1+'Inputs &amp; Assumptions'!$B$28)^(W3-1)</f>
        <v>0.19632210540293779</v>
      </c>
      <c r="X8" s="16">
        <f>1/(1+'Inputs &amp; Assumptions'!$B$28)^(X3-1)</f>
        <v>0.17839355329662682</v>
      </c>
      <c r="Y8" s="16">
        <f>1/(1+'Inputs &amp; Assumptions'!$B$28)^(Y3-1)</f>
        <v>0.16210227469025607</v>
      </c>
      <c r="Z8" s="16">
        <f>1/(1+'Inputs &amp; Assumptions'!$B$28)^(Z3-1)</f>
        <v>0.14729875028646622</v>
      </c>
      <c r="AA8" s="16">
        <f>1/(1+'Inputs &amp; Assumptions'!$B$28)^(AA3-1)</f>
        <v>0.13384711520805653</v>
      </c>
      <c r="AB8" s="16">
        <f>1/(1+'Inputs &amp; Assumptions'!$B$28)^(AB3-1)</f>
        <v>0.12162391204730259</v>
      </c>
      <c r="AC8" s="16">
        <f>1/(1+'Inputs &amp; Assumptions'!$B$28)^(AC3-1)</f>
        <v>0.1105169577894617</v>
      </c>
      <c r="AD8" s="16">
        <f>1/(1+'Inputs &amp; Assumptions'!$B$28)^(AD3-1)</f>
        <v>0.10042431421123282</v>
      </c>
      <c r="AE8" s="16">
        <f>1/(1+'Inputs &amp; Assumptions'!$B$28)^(AE3-1)</f>
        <v>9.1253352304618632E-2</v>
      </c>
      <c r="AF8" s="16">
        <f>1/(1+'Inputs &amp; Assumptions'!$B$28)^(AF3-1)</f>
        <v>8.2919902139589857E-2</v>
      </c>
      <c r="AG8" s="16">
        <f>1/(1+'Inputs &amp; Assumptions'!$B$28)^(AG3-1)</f>
        <v>7.5347480363098462E-2</v>
      </c>
      <c r="AH8" s="16">
        <f>1/(1+'Inputs &amp; Assumptions'!$B$28)^(AH3-1)</f>
        <v>6.8466588244523827E-2</v>
      </c>
      <c r="AI8" s="16">
        <f>1/(1+'Inputs &amp; Assumptions'!$B$28)^(AI3-1)</f>
        <v>6.2214073825101149E-2</v>
      </c>
    </row>
    <row r="10" spans="1:35" x14ac:dyDescent="0.25">
      <c r="A10" s="9" t="s">
        <v>158</v>
      </c>
      <c r="B10" s="5"/>
      <c r="C10" s="5"/>
      <c r="D10" s="28" t="s">
        <v>118</v>
      </c>
      <c r="E10" s="5"/>
    </row>
    <row r="11" spans="1:35" s="59" customFormat="1" x14ac:dyDescent="0.25">
      <c r="A11" s="6" t="s">
        <v>159</v>
      </c>
      <c r="B11" s="60">
        <v>1</v>
      </c>
      <c r="D11" s="10" t="s">
        <v>346</v>
      </c>
    </row>
    <row r="12" spans="1:35" x14ac:dyDescent="0.25">
      <c r="A12" s="6" t="s">
        <v>347</v>
      </c>
      <c r="B12" s="11">
        <v>2030</v>
      </c>
      <c r="C12" t="s">
        <v>161</v>
      </c>
      <c r="D12" s="10" t="s">
        <v>346</v>
      </c>
    </row>
    <row r="13" spans="1:35" x14ac:dyDescent="0.25">
      <c r="A13" s="6" t="s">
        <v>162</v>
      </c>
      <c r="B13" s="11">
        <v>15</v>
      </c>
      <c r="C13" t="s">
        <v>163</v>
      </c>
      <c r="D13" s="10" t="s">
        <v>346</v>
      </c>
    </row>
    <row r="14" spans="1:35" x14ac:dyDescent="0.25">
      <c r="A14" s="6" t="s">
        <v>164</v>
      </c>
      <c r="B14" s="26">
        <f>4.5*1.265*1000</f>
        <v>5692.5</v>
      </c>
      <c r="C14" t="s">
        <v>165</v>
      </c>
      <c r="D14" s="10" t="s">
        <v>346</v>
      </c>
    </row>
    <row r="15" spans="1:35" x14ac:dyDescent="0.25">
      <c r="A15" s="6" t="s">
        <v>166</v>
      </c>
      <c r="B15" s="22">
        <f>3.2*1.265*1000</f>
        <v>4048</v>
      </c>
      <c r="C15" t="s">
        <v>165</v>
      </c>
      <c r="D15" s="10" t="s">
        <v>346</v>
      </c>
    </row>
    <row r="16" spans="1:35" x14ac:dyDescent="0.25">
      <c r="A16" s="6" t="s">
        <v>167</v>
      </c>
      <c r="B16" s="26"/>
      <c r="C16" t="s">
        <v>165</v>
      </c>
      <c r="D16" s="10" t="s">
        <v>348</v>
      </c>
    </row>
    <row r="17" spans="1:35" x14ac:dyDescent="0.25">
      <c r="A17" s="6" t="s">
        <v>168</v>
      </c>
      <c r="B17" s="22"/>
      <c r="C17" t="s">
        <v>165</v>
      </c>
      <c r="D17" s="10" t="s">
        <v>348</v>
      </c>
    </row>
    <row r="18" spans="1:35" x14ac:dyDescent="0.25">
      <c r="A18" s="6"/>
      <c r="B18" s="6"/>
      <c r="C18" s="6"/>
      <c r="D18" s="6"/>
      <c r="E18" s="6"/>
      <c r="F18" s="6"/>
    </row>
    <row r="19" spans="1:35" x14ac:dyDescent="0.25">
      <c r="A19" s="9" t="s">
        <v>169</v>
      </c>
      <c r="B19" s="5"/>
      <c r="C19" s="5"/>
      <c r="D19" s="28" t="s">
        <v>118</v>
      </c>
      <c r="E19" s="5"/>
    </row>
    <row r="20" spans="1:35" x14ac:dyDescent="0.25">
      <c r="A20" s="19" t="s">
        <v>170</v>
      </c>
      <c r="D20" s="10" t="s">
        <v>349</v>
      </c>
      <c r="E20" s="29" t="s">
        <v>171</v>
      </c>
      <c r="F20" s="22"/>
      <c r="G20" s="22"/>
      <c r="H20" s="22"/>
      <c r="I20" s="22"/>
      <c r="J20" s="22">
        <v>4000</v>
      </c>
      <c r="K20" s="22">
        <v>7000</v>
      </c>
      <c r="L20" s="22">
        <v>8000</v>
      </c>
      <c r="M20" s="22">
        <v>8000</v>
      </c>
      <c r="N20" s="22">
        <v>8000</v>
      </c>
      <c r="O20" s="22">
        <v>8000</v>
      </c>
      <c r="P20" s="22">
        <v>8000</v>
      </c>
      <c r="Q20" s="22">
        <v>8000</v>
      </c>
      <c r="R20" s="22">
        <v>8000</v>
      </c>
      <c r="S20" s="22">
        <v>8000</v>
      </c>
      <c r="T20" s="22">
        <v>8000</v>
      </c>
      <c r="U20" s="22">
        <v>8000</v>
      </c>
      <c r="V20" s="22">
        <v>8000</v>
      </c>
      <c r="W20" s="22">
        <v>8000</v>
      </c>
      <c r="X20" s="22">
        <v>8000</v>
      </c>
      <c r="Y20" s="22">
        <v>8000</v>
      </c>
      <c r="Z20" s="22">
        <v>8000</v>
      </c>
      <c r="AA20" s="22">
        <v>8000</v>
      </c>
      <c r="AB20" s="22">
        <v>8000</v>
      </c>
      <c r="AC20" s="22">
        <v>8000</v>
      </c>
      <c r="AD20" s="22">
        <v>8000</v>
      </c>
      <c r="AE20" s="22"/>
      <c r="AF20" s="22"/>
      <c r="AG20" s="22"/>
      <c r="AH20" s="22"/>
      <c r="AI20" s="22"/>
    </row>
    <row r="21" spans="1:35" x14ac:dyDescent="0.25">
      <c r="A21" s="56"/>
      <c r="D21" s="57"/>
    </row>
    <row r="22" spans="1:35" x14ac:dyDescent="0.25">
      <c r="A22" s="21" t="s">
        <v>172</v>
      </c>
      <c r="B22" s="10" t="s">
        <v>350</v>
      </c>
      <c r="C22" t="s">
        <v>173</v>
      </c>
    </row>
    <row r="23" spans="1:35" x14ac:dyDescent="0.25">
      <c r="A23" s="19" t="s">
        <v>174</v>
      </c>
      <c r="D23" s="10" t="s">
        <v>349</v>
      </c>
      <c r="E23" s="29" t="s">
        <v>175</v>
      </c>
      <c r="F23" s="22"/>
      <c r="G23" s="22"/>
      <c r="H23" s="22"/>
      <c r="I23" s="22"/>
      <c r="J23" s="22">
        <v>40000</v>
      </c>
      <c r="K23" s="22">
        <v>70000</v>
      </c>
      <c r="L23" s="22">
        <v>80000</v>
      </c>
      <c r="M23" s="22">
        <v>80000</v>
      </c>
      <c r="N23" s="22">
        <v>80000</v>
      </c>
      <c r="O23" s="22">
        <v>80000</v>
      </c>
      <c r="P23" s="22">
        <v>80000</v>
      </c>
      <c r="Q23" s="22">
        <v>80000</v>
      </c>
      <c r="R23" s="22">
        <v>80000</v>
      </c>
      <c r="S23" s="22">
        <v>80000</v>
      </c>
      <c r="T23" s="22">
        <v>80000</v>
      </c>
      <c r="U23" s="22">
        <v>80000</v>
      </c>
      <c r="V23" s="22">
        <v>80000</v>
      </c>
      <c r="W23" s="22">
        <v>80000</v>
      </c>
      <c r="X23" s="22">
        <v>80000</v>
      </c>
      <c r="Y23" s="22">
        <v>80000</v>
      </c>
      <c r="Z23" s="22">
        <v>80000</v>
      </c>
      <c r="AA23" s="22">
        <v>80000</v>
      </c>
      <c r="AB23" s="22">
        <v>80000</v>
      </c>
      <c r="AC23" s="22">
        <v>80000</v>
      </c>
      <c r="AD23" s="22">
        <v>80000</v>
      </c>
      <c r="AE23" s="22"/>
      <c r="AF23" s="22"/>
      <c r="AG23" s="22"/>
      <c r="AH23" s="22"/>
      <c r="AI23" s="22"/>
    </row>
    <row r="24" spans="1:35" x14ac:dyDescent="0.25">
      <c r="A24" t="s">
        <v>176</v>
      </c>
      <c r="E24" s="29" t="s">
        <v>177</v>
      </c>
      <c r="F24" s="23">
        <f t="shared" ref="F24:AI24" si="0">IF(AND(F4&gt;=$B$12,F4&lt;$B$12+$B$13),$B$14*F6,0)</f>
        <v>0</v>
      </c>
      <c r="G24" s="23">
        <f t="shared" si="0"/>
        <v>0</v>
      </c>
      <c r="H24" s="23">
        <f t="shared" si="0"/>
        <v>0</v>
      </c>
      <c r="I24" s="23">
        <f t="shared" si="0"/>
        <v>0</v>
      </c>
      <c r="J24" s="23">
        <f t="shared" si="0"/>
        <v>6161.7450707999997</v>
      </c>
      <c r="K24" s="23">
        <f t="shared" si="0"/>
        <v>6284.9799722160005</v>
      </c>
      <c r="L24" s="23">
        <f t="shared" si="0"/>
        <v>6410.6795716603201</v>
      </c>
      <c r="M24" s="23">
        <f t="shared" si="0"/>
        <v>6538.8931630935258</v>
      </c>
      <c r="N24" s="23">
        <f t="shared" si="0"/>
        <v>6669.6710263553969</v>
      </c>
      <c r="O24" s="23">
        <f t="shared" si="0"/>
        <v>6803.0644468825049</v>
      </c>
      <c r="P24" s="23">
        <f t="shared" si="0"/>
        <v>6939.1257358201547</v>
      </c>
      <c r="Q24" s="23">
        <f t="shared" si="0"/>
        <v>7077.9082505365568</v>
      </c>
      <c r="R24" s="23">
        <f t="shared" si="0"/>
        <v>7219.4664155472892</v>
      </c>
      <c r="S24" s="23">
        <f t="shared" si="0"/>
        <v>7363.8557438582338</v>
      </c>
      <c r="T24" s="23">
        <f t="shared" si="0"/>
        <v>7511.1328587354001</v>
      </c>
      <c r="U24" s="23">
        <f t="shared" si="0"/>
        <v>7661.3555159101052</v>
      </c>
      <c r="V24" s="23">
        <f t="shared" si="0"/>
        <v>7814.582626228309</v>
      </c>
      <c r="W24" s="23">
        <f t="shared" si="0"/>
        <v>7970.8742787528763</v>
      </c>
      <c r="X24" s="23">
        <f t="shared" si="0"/>
        <v>8130.2917643279325</v>
      </c>
      <c r="Y24" s="23">
        <f t="shared" si="0"/>
        <v>0</v>
      </c>
      <c r="Z24" s="23">
        <f t="shared" si="0"/>
        <v>0</v>
      </c>
      <c r="AA24" s="23">
        <f t="shared" si="0"/>
        <v>0</v>
      </c>
      <c r="AB24" s="23">
        <f t="shared" si="0"/>
        <v>0</v>
      </c>
      <c r="AC24" s="23">
        <f t="shared" si="0"/>
        <v>0</v>
      </c>
      <c r="AD24" s="23">
        <f t="shared" si="0"/>
        <v>0</v>
      </c>
      <c r="AE24" s="23">
        <f t="shared" si="0"/>
        <v>0</v>
      </c>
      <c r="AF24" s="23">
        <f t="shared" si="0"/>
        <v>0</v>
      </c>
      <c r="AG24" s="23">
        <f t="shared" si="0"/>
        <v>0</v>
      </c>
      <c r="AH24" s="23">
        <f t="shared" si="0"/>
        <v>0</v>
      </c>
      <c r="AI24" s="23">
        <f t="shared" si="0"/>
        <v>0</v>
      </c>
    </row>
    <row r="25" spans="1:35" x14ac:dyDescent="0.25">
      <c r="A25" t="s">
        <v>178</v>
      </c>
      <c r="E25" s="29" t="s">
        <v>177</v>
      </c>
      <c r="F25" s="23">
        <f t="shared" ref="F25:AI25" si="1">$B$15*F6</f>
        <v>4048</v>
      </c>
      <c r="G25" s="23">
        <f t="shared" si="1"/>
        <v>4128.96</v>
      </c>
      <c r="H25" s="23">
        <f t="shared" si="1"/>
        <v>4211.5392000000002</v>
      </c>
      <c r="I25" s="23">
        <f t="shared" si="1"/>
        <v>4295.7699839999996</v>
      </c>
      <c r="J25" s="23">
        <f t="shared" si="1"/>
        <v>4381.6853836800001</v>
      </c>
      <c r="K25" s="23">
        <f t="shared" si="1"/>
        <v>4469.3190913536</v>
      </c>
      <c r="L25" s="23">
        <f t="shared" si="1"/>
        <v>4558.705473180672</v>
      </c>
      <c r="M25" s="23">
        <f t="shared" si="1"/>
        <v>4649.8795826442847</v>
      </c>
      <c r="N25" s="23">
        <f t="shared" si="1"/>
        <v>4742.8771742971712</v>
      </c>
      <c r="O25" s="23">
        <f t="shared" si="1"/>
        <v>4837.7347177831143</v>
      </c>
      <c r="P25" s="23">
        <f t="shared" si="1"/>
        <v>4934.489412138777</v>
      </c>
      <c r="Q25" s="23">
        <f t="shared" si="1"/>
        <v>5033.1792003815517</v>
      </c>
      <c r="R25" s="23">
        <f t="shared" si="1"/>
        <v>5133.8427843891832</v>
      </c>
      <c r="S25" s="23">
        <f t="shared" si="1"/>
        <v>5236.5196400769664</v>
      </c>
      <c r="T25" s="23">
        <f t="shared" si="1"/>
        <v>5341.2500328785063</v>
      </c>
      <c r="U25" s="23">
        <f t="shared" si="1"/>
        <v>5448.0750335360754</v>
      </c>
      <c r="V25" s="23">
        <f t="shared" si="1"/>
        <v>5557.0365342067971</v>
      </c>
      <c r="W25" s="23">
        <f t="shared" si="1"/>
        <v>5668.1772648909337</v>
      </c>
      <c r="X25" s="23">
        <f t="shared" si="1"/>
        <v>5781.5408101887524</v>
      </c>
      <c r="Y25" s="23">
        <f t="shared" si="1"/>
        <v>5897.1716263925264</v>
      </c>
      <c r="Z25" s="23">
        <f t="shared" si="1"/>
        <v>6015.115058920378</v>
      </c>
      <c r="AA25" s="23">
        <f t="shared" si="1"/>
        <v>6135.4173600987851</v>
      </c>
      <c r="AB25" s="23">
        <f t="shared" si="1"/>
        <v>6258.125707300761</v>
      </c>
      <c r="AC25" s="23">
        <f t="shared" si="1"/>
        <v>6383.2882214467754</v>
      </c>
      <c r="AD25" s="23">
        <f t="shared" si="1"/>
        <v>6510.9539858757107</v>
      </c>
      <c r="AE25" s="23">
        <f t="shared" si="1"/>
        <v>6641.1730655932251</v>
      </c>
      <c r="AF25" s="23">
        <f t="shared" si="1"/>
        <v>6773.9965269050908</v>
      </c>
      <c r="AG25" s="23">
        <f t="shared" si="1"/>
        <v>6909.4764574431911</v>
      </c>
      <c r="AH25" s="23">
        <f t="shared" si="1"/>
        <v>7047.6659865920565</v>
      </c>
      <c r="AI25" s="23">
        <f t="shared" si="1"/>
        <v>7188.6193063238961</v>
      </c>
    </row>
    <row r="26" spans="1:35" x14ac:dyDescent="0.25">
      <c r="A26" t="s">
        <v>179</v>
      </c>
      <c r="E26" s="29" t="s">
        <v>180</v>
      </c>
      <c r="F26" s="23">
        <f t="shared" ref="F26:AI26" si="2">IF(AND(F4&gt;=$B$12,F4&lt;$B$12+$B$13),$B$11*F23*F24+(1-$B$11)*F23*F25,F23*F25)</f>
        <v>0</v>
      </c>
      <c r="G26" s="23">
        <f t="shared" si="2"/>
        <v>0</v>
      </c>
      <c r="H26" s="23">
        <f t="shared" si="2"/>
        <v>0</v>
      </c>
      <c r="I26" s="23">
        <f t="shared" si="2"/>
        <v>0</v>
      </c>
      <c r="J26" s="23">
        <f t="shared" si="2"/>
        <v>246469802.83199999</v>
      </c>
      <c r="K26" s="23">
        <f t="shared" si="2"/>
        <v>439948598.05512005</v>
      </c>
      <c r="L26" s="23">
        <f t="shared" si="2"/>
        <v>512854365.73282564</v>
      </c>
      <c r="M26" s="23">
        <f t="shared" si="2"/>
        <v>523111453.04748207</v>
      </c>
      <c r="N26" s="23">
        <f t="shared" si="2"/>
        <v>533573682.10843176</v>
      </c>
      <c r="O26" s="23">
        <f t="shared" si="2"/>
        <v>544245155.75060034</v>
      </c>
      <c r="P26" s="23">
        <f t="shared" si="2"/>
        <v>555130058.86561239</v>
      </c>
      <c r="Q26" s="23">
        <f t="shared" si="2"/>
        <v>566232660.04292452</v>
      </c>
      <c r="R26" s="23">
        <f t="shared" si="2"/>
        <v>577557313.24378312</v>
      </c>
      <c r="S26" s="23">
        <f t="shared" si="2"/>
        <v>589108459.50865865</v>
      </c>
      <c r="T26" s="23">
        <f t="shared" si="2"/>
        <v>600890628.69883204</v>
      </c>
      <c r="U26" s="23">
        <f t="shared" si="2"/>
        <v>612908441.27280843</v>
      </c>
      <c r="V26" s="23">
        <f t="shared" si="2"/>
        <v>625166610.09826469</v>
      </c>
      <c r="W26" s="23">
        <f t="shared" si="2"/>
        <v>637669942.30023015</v>
      </c>
      <c r="X26" s="23">
        <f t="shared" si="2"/>
        <v>650423341.14623463</v>
      </c>
      <c r="Y26" s="23">
        <f t="shared" si="2"/>
        <v>471773730.11140209</v>
      </c>
      <c r="Z26" s="23">
        <f t="shared" si="2"/>
        <v>481209204.71363026</v>
      </c>
      <c r="AA26" s="23">
        <f t="shared" si="2"/>
        <v>490833388.80790281</v>
      </c>
      <c r="AB26" s="23">
        <f t="shared" si="2"/>
        <v>500650056.58406085</v>
      </c>
      <c r="AC26" s="23">
        <f t="shared" si="2"/>
        <v>510663057.71574205</v>
      </c>
      <c r="AD26" s="23">
        <f t="shared" si="2"/>
        <v>520876318.87005687</v>
      </c>
      <c r="AE26" s="23">
        <f t="shared" si="2"/>
        <v>0</v>
      </c>
      <c r="AF26" s="23">
        <f t="shared" si="2"/>
        <v>0</v>
      </c>
      <c r="AG26" s="23">
        <f t="shared" si="2"/>
        <v>0</v>
      </c>
      <c r="AH26" s="23">
        <f t="shared" si="2"/>
        <v>0</v>
      </c>
      <c r="AI26" s="23">
        <f t="shared" si="2"/>
        <v>0</v>
      </c>
    </row>
    <row r="27" spans="1:35" x14ac:dyDescent="0.25">
      <c r="A27" t="s">
        <v>181</v>
      </c>
      <c r="E27" s="29" t="s">
        <v>180</v>
      </c>
      <c r="F27" s="23">
        <f t="shared" ref="F27:AI27" si="3">F23*F25</f>
        <v>0</v>
      </c>
      <c r="G27" s="23">
        <f t="shared" si="3"/>
        <v>0</v>
      </c>
      <c r="H27" s="23">
        <f t="shared" si="3"/>
        <v>0</v>
      </c>
      <c r="I27" s="23">
        <f t="shared" si="3"/>
        <v>0</v>
      </c>
      <c r="J27" s="23">
        <f t="shared" si="3"/>
        <v>175267415.34720001</v>
      </c>
      <c r="K27" s="23">
        <f t="shared" si="3"/>
        <v>312852336.39475203</v>
      </c>
      <c r="L27" s="23">
        <f t="shared" si="3"/>
        <v>364696437.85445374</v>
      </c>
      <c r="M27" s="23">
        <f t="shared" si="3"/>
        <v>371990366.61154276</v>
      </c>
      <c r="N27" s="23">
        <f t="shared" si="3"/>
        <v>379430173.94377369</v>
      </c>
      <c r="O27" s="23">
        <f t="shared" si="3"/>
        <v>387018777.42264915</v>
      </c>
      <c r="P27" s="23">
        <f t="shared" si="3"/>
        <v>394759152.97110218</v>
      </c>
      <c r="Q27" s="23">
        <f t="shared" si="3"/>
        <v>402654336.03052413</v>
      </c>
      <c r="R27" s="23">
        <f t="shared" si="3"/>
        <v>410707422.75113463</v>
      </c>
      <c r="S27" s="23">
        <f t="shared" si="3"/>
        <v>418921571.20615733</v>
      </c>
      <c r="T27" s="23">
        <f t="shared" si="3"/>
        <v>427300002.63028049</v>
      </c>
      <c r="U27" s="23">
        <f t="shared" si="3"/>
        <v>435846002.682886</v>
      </c>
      <c r="V27" s="23">
        <f t="shared" si="3"/>
        <v>444562922.73654377</v>
      </c>
      <c r="W27" s="23">
        <f t="shared" si="3"/>
        <v>453454181.1912747</v>
      </c>
      <c r="X27" s="23">
        <f t="shared" si="3"/>
        <v>462523264.81510019</v>
      </c>
      <c r="Y27" s="23">
        <f t="shared" si="3"/>
        <v>471773730.11140209</v>
      </c>
      <c r="Z27" s="23">
        <f t="shared" si="3"/>
        <v>481209204.71363026</v>
      </c>
      <c r="AA27" s="23">
        <f t="shared" si="3"/>
        <v>490833388.80790281</v>
      </c>
      <c r="AB27" s="23">
        <f t="shared" si="3"/>
        <v>500650056.58406085</v>
      </c>
      <c r="AC27" s="23">
        <f t="shared" si="3"/>
        <v>510663057.71574205</v>
      </c>
      <c r="AD27" s="23">
        <f t="shared" si="3"/>
        <v>520876318.87005687</v>
      </c>
      <c r="AE27" s="23">
        <f t="shared" si="3"/>
        <v>0</v>
      </c>
      <c r="AF27" s="23">
        <f t="shared" si="3"/>
        <v>0</v>
      </c>
      <c r="AG27" s="23">
        <f t="shared" si="3"/>
        <v>0</v>
      </c>
      <c r="AH27" s="23">
        <f t="shared" si="3"/>
        <v>0</v>
      </c>
      <c r="AI27" s="23">
        <f t="shared" si="3"/>
        <v>0</v>
      </c>
    </row>
    <row r="28" spans="1:35" x14ac:dyDescent="0.25">
      <c r="A28" s="21" t="s">
        <v>182</v>
      </c>
      <c r="B28" s="10" t="s">
        <v>351</v>
      </c>
      <c r="C28" t="s">
        <v>173</v>
      </c>
      <c r="E28" s="29"/>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row>
    <row r="29" spans="1:35" x14ac:dyDescent="0.25">
      <c r="A29" s="19" t="s">
        <v>174</v>
      </c>
      <c r="D29" s="10"/>
      <c r="E29" s="29" t="s">
        <v>175</v>
      </c>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row>
    <row r="30" spans="1:35" x14ac:dyDescent="0.25">
      <c r="A30" t="s">
        <v>176</v>
      </c>
      <c r="E30" s="29" t="s">
        <v>177</v>
      </c>
      <c r="F30" s="23">
        <f t="shared" ref="F30:AI30" si="4">IF(AND(F4&gt;=$B$12,F4&lt;$B$12+$B$13),$B$16*F6,0)</f>
        <v>0</v>
      </c>
      <c r="G30" s="23">
        <f t="shared" si="4"/>
        <v>0</v>
      </c>
      <c r="H30" s="23">
        <f t="shared" si="4"/>
        <v>0</v>
      </c>
      <c r="I30" s="23">
        <f t="shared" si="4"/>
        <v>0</v>
      </c>
      <c r="J30" s="23">
        <f t="shared" si="4"/>
        <v>0</v>
      </c>
      <c r="K30" s="23">
        <f t="shared" si="4"/>
        <v>0</v>
      </c>
      <c r="L30" s="23">
        <f t="shared" si="4"/>
        <v>0</v>
      </c>
      <c r="M30" s="23">
        <f t="shared" si="4"/>
        <v>0</v>
      </c>
      <c r="N30" s="23">
        <f t="shared" si="4"/>
        <v>0</v>
      </c>
      <c r="O30" s="23">
        <f t="shared" si="4"/>
        <v>0</v>
      </c>
      <c r="P30" s="23">
        <f t="shared" si="4"/>
        <v>0</v>
      </c>
      <c r="Q30" s="23">
        <f t="shared" si="4"/>
        <v>0</v>
      </c>
      <c r="R30" s="23">
        <f t="shared" si="4"/>
        <v>0</v>
      </c>
      <c r="S30" s="23">
        <f t="shared" si="4"/>
        <v>0</v>
      </c>
      <c r="T30" s="23">
        <f t="shared" si="4"/>
        <v>0</v>
      </c>
      <c r="U30" s="23">
        <f t="shared" si="4"/>
        <v>0</v>
      </c>
      <c r="V30" s="23">
        <f t="shared" si="4"/>
        <v>0</v>
      </c>
      <c r="W30" s="23">
        <f t="shared" si="4"/>
        <v>0</v>
      </c>
      <c r="X30" s="23">
        <f t="shared" si="4"/>
        <v>0</v>
      </c>
      <c r="Y30" s="23">
        <f t="shared" si="4"/>
        <v>0</v>
      </c>
      <c r="Z30" s="23">
        <f t="shared" si="4"/>
        <v>0</v>
      </c>
      <c r="AA30" s="23">
        <f t="shared" si="4"/>
        <v>0</v>
      </c>
      <c r="AB30" s="23">
        <f t="shared" si="4"/>
        <v>0</v>
      </c>
      <c r="AC30" s="23">
        <f t="shared" si="4"/>
        <v>0</v>
      </c>
      <c r="AD30" s="23">
        <f t="shared" si="4"/>
        <v>0</v>
      </c>
      <c r="AE30" s="23">
        <f t="shared" si="4"/>
        <v>0</v>
      </c>
      <c r="AF30" s="23">
        <f t="shared" si="4"/>
        <v>0</v>
      </c>
      <c r="AG30" s="23">
        <f t="shared" si="4"/>
        <v>0</v>
      </c>
      <c r="AH30" s="23">
        <f t="shared" si="4"/>
        <v>0</v>
      </c>
      <c r="AI30" s="23">
        <f t="shared" si="4"/>
        <v>0</v>
      </c>
    </row>
    <row r="31" spans="1:35" x14ac:dyDescent="0.25">
      <c r="A31" t="s">
        <v>178</v>
      </c>
      <c r="E31" s="29" t="s">
        <v>177</v>
      </c>
      <c r="F31" s="23">
        <f t="shared" ref="F31:AI31" si="5">$B$17*F6</f>
        <v>0</v>
      </c>
      <c r="G31" s="23">
        <f t="shared" si="5"/>
        <v>0</v>
      </c>
      <c r="H31" s="23">
        <f t="shared" si="5"/>
        <v>0</v>
      </c>
      <c r="I31" s="23">
        <f t="shared" si="5"/>
        <v>0</v>
      </c>
      <c r="J31" s="23">
        <f t="shared" si="5"/>
        <v>0</v>
      </c>
      <c r="K31" s="23">
        <f t="shared" si="5"/>
        <v>0</v>
      </c>
      <c r="L31" s="23">
        <f t="shared" si="5"/>
        <v>0</v>
      </c>
      <c r="M31" s="23">
        <f t="shared" si="5"/>
        <v>0</v>
      </c>
      <c r="N31" s="23">
        <f t="shared" si="5"/>
        <v>0</v>
      </c>
      <c r="O31" s="23">
        <f t="shared" si="5"/>
        <v>0</v>
      </c>
      <c r="P31" s="23">
        <f t="shared" si="5"/>
        <v>0</v>
      </c>
      <c r="Q31" s="23">
        <f t="shared" si="5"/>
        <v>0</v>
      </c>
      <c r="R31" s="23">
        <f t="shared" si="5"/>
        <v>0</v>
      </c>
      <c r="S31" s="23">
        <f t="shared" si="5"/>
        <v>0</v>
      </c>
      <c r="T31" s="23">
        <f t="shared" si="5"/>
        <v>0</v>
      </c>
      <c r="U31" s="23">
        <f t="shared" si="5"/>
        <v>0</v>
      </c>
      <c r="V31" s="23">
        <f t="shared" si="5"/>
        <v>0</v>
      </c>
      <c r="W31" s="23">
        <f t="shared" si="5"/>
        <v>0</v>
      </c>
      <c r="X31" s="23">
        <f t="shared" si="5"/>
        <v>0</v>
      </c>
      <c r="Y31" s="23">
        <f t="shared" si="5"/>
        <v>0</v>
      </c>
      <c r="Z31" s="23">
        <f t="shared" si="5"/>
        <v>0</v>
      </c>
      <c r="AA31" s="23">
        <f t="shared" si="5"/>
        <v>0</v>
      </c>
      <c r="AB31" s="23">
        <f t="shared" si="5"/>
        <v>0</v>
      </c>
      <c r="AC31" s="23">
        <f t="shared" si="5"/>
        <v>0</v>
      </c>
      <c r="AD31" s="23">
        <f t="shared" si="5"/>
        <v>0</v>
      </c>
      <c r="AE31" s="23">
        <f t="shared" si="5"/>
        <v>0</v>
      </c>
      <c r="AF31" s="23">
        <f t="shared" si="5"/>
        <v>0</v>
      </c>
      <c r="AG31" s="23">
        <f t="shared" si="5"/>
        <v>0</v>
      </c>
      <c r="AH31" s="23">
        <f t="shared" si="5"/>
        <v>0</v>
      </c>
      <c r="AI31" s="23">
        <f t="shared" si="5"/>
        <v>0</v>
      </c>
    </row>
    <row r="32" spans="1:35" x14ac:dyDescent="0.25">
      <c r="A32" t="s">
        <v>179</v>
      </c>
      <c r="E32" s="29" t="s">
        <v>180</v>
      </c>
      <c r="F32" s="23">
        <f t="shared" ref="F32:AI32" si="6">IF(AND(F4&gt;=$B$12,F4&lt;$B$12+$B$13),$B$11*F29*F30+(1-$B$11)*F29*F31,F29*F31)</f>
        <v>0</v>
      </c>
      <c r="G32" s="23">
        <f t="shared" si="6"/>
        <v>0</v>
      </c>
      <c r="H32" s="23">
        <f t="shared" si="6"/>
        <v>0</v>
      </c>
      <c r="I32" s="23">
        <f t="shared" si="6"/>
        <v>0</v>
      </c>
      <c r="J32" s="23">
        <f t="shared" si="6"/>
        <v>0</v>
      </c>
      <c r="K32" s="23">
        <f t="shared" si="6"/>
        <v>0</v>
      </c>
      <c r="L32" s="23">
        <f t="shared" si="6"/>
        <v>0</v>
      </c>
      <c r="M32" s="23">
        <f t="shared" si="6"/>
        <v>0</v>
      </c>
      <c r="N32" s="23">
        <f t="shared" si="6"/>
        <v>0</v>
      </c>
      <c r="O32" s="23">
        <f t="shared" si="6"/>
        <v>0</v>
      </c>
      <c r="P32" s="23">
        <f t="shared" si="6"/>
        <v>0</v>
      </c>
      <c r="Q32" s="23">
        <f t="shared" si="6"/>
        <v>0</v>
      </c>
      <c r="R32" s="23">
        <f t="shared" si="6"/>
        <v>0</v>
      </c>
      <c r="S32" s="23">
        <f t="shared" si="6"/>
        <v>0</v>
      </c>
      <c r="T32" s="23">
        <f t="shared" si="6"/>
        <v>0</v>
      </c>
      <c r="U32" s="23">
        <f t="shared" si="6"/>
        <v>0</v>
      </c>
      <c r="V32" s="23">
        <f t="shared" si="6"/>
        <v>0</v>
      </c>
      <c r="W32" s="23">
        <f t="shared" si="6"/>
        <v>0</v>
      </c>
      <c r="X32" s="23">
        <f t="shared" si="6"/>
        <v>0</v>
      </c>
      <c r="Y32" s="23">
        <f t="shared" si="6"/>
        <v>0</v>
      </c>
      <c r="Z32" s="23">
        <f t="shared" si="6"/>
        <v>0</v>
      </c>
      <c r="AA32" s="23">
        <f t="shared" si="6"/>
        <v>0</v>
      </c>
      <c r="AB32" s="23">
        <f t="shared" si="6"/>
        <v>0</v>
      </c>
      <c r="AC32" s="23">
        <f t="shared" si="6"/>
        <v>0</v>
      </c>
      <c r="AD32" s="23">
        <f t="shared" si="6"/>
        <v>0</v>
      </c>
      <c r="AE32" s="23">
        <f t="shared" si="6"/>
        <v>0</v>
      </c>
      <c r="AF32" s="23">
        <f t="shared" si="6"/>
        <v>0</v>
      </c>
      <c r="AG32" s="23">
        <f t="shared" si="6"/>
        <v>0</v>
      </c>
      <c r="AH32" s="23">
        <f t="shared" si="6"/>
        <v>0</v>
      </c>
      <c r="AI32" s="23">
        <f t="shared" si="6"/>
        <v>0</v>
      </c>
    </row>
    <row r="33" spans="1:35" x14ac:dyDescent="0.25">
      <c r="A33" t="s">
        <v>181</v>
      </c>
      <c r="E33" s="29" t="s">
        <v>180</v>
      </c>
      <c r="F33" s="23">
        <f t="shared" ref="F33:AI33" si="7">F29*F31</f>
        <v>0</v>
      </c>
      <c r="G33" s="23">
        <f t="shared" si="7"/>
        <v>0</v>
      </c>
      <c r="H33" s="23">
        <f t="shared" si="7"/>
        <v>0</v>
      </c>
      <c r="I33" s="23">
        <f t="shared" si="7"/>
        <v>0</v>
      </c>
      <c r="J33" s="23">
        <f t="shared" si="7"/>
        <v>0</v>
      </c>
      <c r="K33" s="23">
        <f t="shared" si="7"/>
        <v>0</v>
      </c>
      <c r="L33" s="23">
        <f t="shared" si="7"/>
        <v>0</v>
      </c>
      <c r="M33" s="23">
        <f t="shared" si="7"/>
        <v>0</v>
      </c>
      <c r="N33" s="23">
        <f t="shared" si="7"/>
        <v>0</v>
      </c>
      <c r="O33" s="23">
        <f t="shared" si="7"/>
        <v>0</v>
      </c>
      <c r="P33" s="23">
        <f t="shared" si="7"/>
        <v>0</v>
      </c>
      <c r="Q33" s="23">
        <f t="shared" si="7"/>
        <v>0</v>
      </c>
      <c r="R33" s="23">
        <f t="shared" si="7"/>
        <v>0</v>
      </c>
      <c r="S33" s="23">
        <f t="shared" si="7"/>
        <v>0</v>
      </c>
      <c r="T33" s="23">
        <f t="shared" si="7"/>
        <v>0</v>
      </c>
      <c r="U33" s="23">
        <f t="shared" si="7"/>
        <v>0</v>
      </c>
      <c r="V33" s="23">
        <f t="shared" si="7"/>
        <v>0</v>
      </c>
      <c r="W33" s="23">
        <f t="shared" si="7"/>
        <v>0</v>
      </c>
      <c r="X33" s="23">
        <f t="shared" si="7"/>
        <v>0</v>
      </c>
      <c r="Y33" s="23">
        <f t="shared" si="7"/>
        <v>0</v>
      </c>
      <c r="Z33" s="23">
        <f t="shared" si="7"/>
        <v>0</v>
      </c>
      <c r="AA33" s="23">
        <f t="shared" si="7"/>
        <v>0</v>
      </c>
      <c r="AB33" s="23">
        <f t="shared" si="7"/>
        <v>0</v>
      </c>
      <c r="AC33" s="23">
        <f t="shared" si="7"/>
        <v>0</v>
      </c>
      <c r="AD33" s="23">
        <f t="shared" si="7"/>
        <v>0</v>
      </c>
      <c r="AE33" s="23">
        <f t="shared" si="7"/>
        <v>0</v>
      </c>
      <c r="AF33" s="23">
        <f t="shared" si="7"/>
        <v>0</v>
      </c>
      <c r="AG33" s="23">
        <f t="shared" si="7"/>
        <v>0</v>
      </c>
      <c r="AH33" s="23">
        <f t="shared" si="7"/>
        <v>0</v>
      </c>
      <c r="AI33" s="23">
        <f t="shared" si="7"/>
        <v>0</v>
      </c>
    </row>
    <row r="34" spans="1:35" x14ac:dyDescent="0.25">
      <c r="A34" s="21" t="s">
        <v>183</v>
      </c>
      <c r="B34" s="10" t="s">
        <v>352</v>
      </c>
      <c r="C34" t="s">
        <v>173</v>
      </c>
      <c r="E34" s="29"/>
    </row>
    <row r="35" spans="1:35" x14ac:dyDescent="0.25">
      <c r="A35" s="19" t="s">
        <v>174</v>
      </c>
      <c r="D35" s="10" t="s">
        <v>349</v>
      </c>
      <c r="E35" s="29" t="s">
        <v>175</v>
      </c>
      <c r="F35" s="10"/>
      <c r="G35" s="10"/>
      <c r="H35" s="10"/>
      <c r="I35" s="10"/>
      <c r="J35" s="22">
        <f t="shared" ref="J35:AD35" si="8">J23/10</f>
        <v>4000</v>
      </c>
      <c r="K35" s="22">
        <f t="shared" si="8"/>
        <v>7000</v>
      </c>
      <c r="L35" s="22">
        <f t="shared" si="8"/>
        <v>8000</v>
      </c>
      <c r="M35" s="22">
        <f t="shared" si="8"/>
        <v>8000</v>
      </c>
      <c r="N35" s="22">
        <f t="shared" si="8"/>
        <v>8000</v>
      </c>
      <c r="O35" s="22">
        <f t="shared" si="8"/>
        <v>8000</v>
      </c>
      <c r="P35" s="22">
        <f t="shared" si="8"/>
        <v>8000</v>
      </c>
      <c r="Q35" s="22">
        <f t="shared" si="8"/>
        <v>8000</v>
      </c>
      <c r="R35" s="22">
        <f t="shared" si="8"/>
        <v>8000</v>
      </c>
      <c r="S35" s="22">
        <f t="shared" si="8"/>
        <v>8000</v>
      </c>
      <c r="T35" s="22">
        <f t="shared" si="8"/>
        <v>8000</v>
      </c>
      <c r="U35" s="22">
        <f t="shared" si="8"/>
        <v>8000</v>
      </c>
      <c r="V35" s="22">
        <f t="shared" si="8"/>
        <v>8000</v>
      </c>
      <c r="W35" s="22">
        <f t="shared" si="8"/>
        <v>8000</v>
      </c>
      <c r="X35" s="22">
        <f t="shared" si="8"/>
        <v>8000</v>
      </c>
      <c r="Y35" s="22">
        <f t="shared" si="8"/>
        <v>8000</v>
      </c>
      <c r="Z35" s="22">
        <f t="shared" si="8"/>
        <v>8000</v>
      </c>
      <c r="AA35" s="22">
        <f t="shared" si="8"/>
        <v>8000</v>
      </c>
      <c r="AB35" s="22">
        <f t="shared" si="8"/>
        <v>8000</v>
      </c>
      <c r="AC35" s="22">
        <f t="shared" si="8"/>
        <v>8000</v>
      </c>
      <c r="AD35" s="22">
        <f t="shared" si="8"/>
        <v>8000</v>
      </c>
      <c r="AE35" s="10"/>
      <c r="AF35" s="10"/>
      <c r="AG35" s="10"/>
      <c r="AH35" s="10"/>
      <c r="AI35" s="10"/>
    </row>
    <row r="36" spans="1:35" x14ac:dyDescent="0.25">
      <c r="A36" t="s">
        <v>184</v>
      </c>
      <c r="B36" s="22">
        <v>1200</v>
      </c>
      <c r="C36" t="s">
        <v>165</v>
      </c>
      <c r="D36" s="10" t="s">
        <v>353</v>
      </c>
      <c r="E36" s="29" t="s">
        <v>177</v>
      </c>
      <c r="F36" s="23">
        <f t="shared" ref="F36:AI36" si="9">$B$36*F6</f>
        <v>1200</v>
      </c>
      <c r="G36" s="23">
        <f t="shared" si="9"/>
        <v>1224</v>
      </c>
      <c r="H36" s="23">
        <f t="shared" si="9"/>
        <v>1248.48</v>
      </c>
      <c r="I36" s="23">
        <f t="shared" si="9"/>
        <v>1273.4495999999999</v>
      </c>
      <c r="J36" s="23">
        <f t="shared" si="9"/>
        <v>1298.918592</v>
      </c>
      <c r="K36" s="23">
        <f t="shared" si="9"/>
        <v>1324.8969638400001</v>
      </c>
      <c r="L36" s="23">
        <f t="shared" si="9"/>
        <v>1351.3949031168002</v>
      </c>
      <c r="M36" s="23">
        <f t="shared" si="9"/>
        <v>1378.4228011791358</v>
      </c>
      <c r="N36" s="23">
        <f t="shared" si="9"/>
        <v>1405.9912572027185</v>
      </c>
      <c r="O36" s="23">
        <f t="shared" si="9"/>
        <v>1434.1110823467729</v>
      </c>
      <c r="P36" s="23">
        <f t="shared" si="9"/>
        <v>1462.7933039937086</v>
      </c>
      <c r="Q36" s="23">
        <f t="shared" si="9"/>
        <v>1492.0491700735824</v>
      </c>
      <c r="R36" s="23">
        <f t="shared" si="9"/>
        <v>1521.8901534750544</v>
      </c>
      <c r="S36" s="23">
        <f t="shared" si="9"/>
        <v>1552.3279565445553</v>
      </c>
      <c r="T36" s="23">
        <f t="shared" si="9"/>
        <v>1583.3745156754467</v>
      </c>
      <c r="U36" s="23">
        <f t="shared" si="9"/>
        <v>1615.042005988955</v>
      </c>
      <c r="V36" s="23">
        <f t="shared" si="9"/>
        <v>1647.3428461087344</v>
      </c>
      <c r="W36" s="23">
        <f t="shared" si="9"/>
        <v>1680.2897030309093</v>
      </c>
      <c r="X36" s="23">
        <f t="shared" si="9"/>
        <v>1713.8954970915272</v>
      </c>
      <c r="Y36" s="23">
        <f t="shared" si="9"/>
        <v>1748.1734070333578</v>
      </c>
      <c r="Z36" s="23">
        <f t="shared" si="9"/>
        <v>1783.1368751740251</v>
      </c>
      <c r="AA36" s="23">
        <f t="shared" si="9"/>
        <v>1818.7996126775054</v>
      </c>
      <c r="AB36" s="23">
        <f t="shared" si="9"/>
        <v>1855.1756049310557</v>
      </c>
      <c r="AC36" s="23">
        <f t="shared" si="9"/>
        <v>1892.2791170296764</v>
      </c>
      <c r="AD36" s="23">
        <f t="shared" si="9"/>
        <v>1930.12469937027</v>
      </c>
      <c r="AE36" s="23">
        <f t="shared" si="9"/>
        <v>1968.7271933576756</v>
      </c>
      <c r="AF36" s="23">
        <f t="shared" si="9"/>
        <v>2008.1017372248291</v>
      </c>
      <c r="AG36" s="23">
        <f t="shared" si="9"/>
        <v>2048.2637719693253</v>
      </c>
      <c r="AH36" s="23">
        <f t="shared" si="9"/>
        <v>2089.2290474087122</v>
      </c>
      <c r="AI36" s="23">
        <f t="shared" si="9"/>
        <v>2131.0136283568863</v>
      </c>
    </row>
    <row r="37" spans="1:35" x14ac:dyDescent="0.25">
      <c r="A37" t="s">
        <v>185</v>
      </c>
      <c r="E37" s="29" t="s">
        <v>180</v>
      </c>
      <c r="F37" s="23">
        <f t="shared" ref="F37:AI37" si="10">F35*F36</f>
        <v>0</v>
      </c>
      <c r="G37" s="23">
        <f t="shared" si="10"/>
        <v>0</v>
      </c>
      <c r="H37" s="23">
        <f t="shared" si="10"/>
        <v>0</v>
      </c>
      <c r="I37" s="23">
        <f t="shared" si="10"/>
        <v>0</v>
      </c>
      <c r="J37" s="23">
        <f t="shared" si="10"/>
        <v>5195674.3679999998</v>
      </c>
      <c r="K37" s="23">
        <f t="shared" si="10"/>
        <v>9274278.7468800005</v>
      </c>
      <c r="L37" s="23">
        <f t="shared" si="10"/>
        <v>10811159.224934401</v>
      </c>
      <c r="M37" s="23">
        <f t="shared" si="10"/>
        <v>11027382.409433087</v>
      </c>
      <c r="N37" s="23">
        <f t="shared" si="10"/>
        <v>11247930.057621749</v>
      </c>
      <c r="O37" s="23">
        <f t="shared" si="10"/>
        <v>11472888.658774184</v>
      </c>
      <c r="P37" s="23">
        <f t="shared" si="10"/>
        <v>11702346.431949669</v>
      </c>
      <c r="Q37" s="23">
        <f t="shared" si="10"/>
        <v>11936393.36058866</v>
      </c>
      <c r="R37" s="23">
        <f t="shared" si="10"/>
        <v>12175121.227800434</v>
      </c>
      <c r="S37" s="23">
        <f t="shared" si="10"/>
        <v>12418623.652356442</v>
      </c>
      <c r="T37" s="23">
        <f t="shared" si="10"/>
        <v>12666996.125403574</v>
      </c>
      <c r="U37" s="23">
        <f t="shared" si="10"/>
        <v>12920336.04791164</v>
      </c>
      <c r="V37" s="23">
        <f t="shared" si="10"/>
        <v>13178742.768869875</v>
      </c>
      <c r="W37" s="23">
        <f t="shared" si="10"/>
        <v>13442317.624247275</v>
      </c>
      <c r="X37" s="23">
        <f t="shared" si="10"/>
        <v>13711163.976732217</v>
      </c>
      <c r="Y37" s="23">
        <f t="shared" si="10"/>
        <v>13985387.256266862</v>
      </c>
      <c r="Z37" s="23">
        <f t="shared" si="10"/>
        <v>14265095.001392201</v>
      </c>
      <c r="AA37" s="23">
        <f t="shared" si="10"/>
        <v>14550396.901420044</v>
      </c>
      <c r="AB37" s="23">
        <f t="shared" si="10"/>
        <v>14841404.839448445</v>
      </c>
      <c r="AC37" s="23">
        <f t="shared" si="10"/>
        <v>15138232.936237412</v>
      </c>
      <c r="AD37" s="23">
        <f t="shared" si="10"/>
        <v>15440997.594962161</v>
      </c>
      <c r="AE37" s="23">
        <f t="shared" si="10"/>
        <v>0</v>
      </c>
      <c r="AF37" s="23">
        <f t="shared" si="10"/>
        <v>0</v>
      </c>
      <c r="AG37" s="23">
        <f t="shared" si="10"/>
        <v>0</v>
      </c>
      <c r="AH37" s="23">
        <f t="shared" si="10"/>
        <v>0</v>
      </c>
      <c r="AI37" s="23">
        <f t="shared" si="10"/>
        <v>0</v>
      </c>
    </row>
    <row r="38" spans="1:35" x14ac:dyDescent="0.25">
      <c r="A38" s="21" t="s">
        <v>186</v>
      </c>
      <c r="B38" s="10"/>
      <c r="C38" t="s">
        <v>173</v>
      </c>
      <c r="E38" s="29"/>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row>
    <row r="39" spans="1:35" x14ac:dyDescent="0.25">
      <c r="A39" s="19" t="s">
        <v>174</v>
      </c>
      <c r="D39" s="10"/>
      <c r="E39" s="29" t="s">
        <v>175</v>
      </c>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1:35" x14ac:dyDescent="0.25">
      <c r="A40" t="s">
        <v>184</v>
      </c>
      <c r="B40" s="10"/>
      <c r="C40" t="s">
        <v>165</v>
      </c>
      <c r="D40" s="10"/>
      <c r="E40" s="29" t="s">
        <v>177</v>
      </c>
      <c r="F40" s="23">
        <f t="shared" ref="F40:AI40" si="11">$B$40*F6</f>
        <v>0</v>
      </c>
      <c r="G40" s="23">
        <f t="shared" si="11"/>
        <v>0</v>
      </c>
      <c r="H40" s="23">
        <f t="shared" si="11"/>
        <v>0</v>
      </c>
      <c r="I40" s="23">
        <f t="shared" si="11"/>
        <v>0</v>
      </c>
      <c r="J40" s="23">
        <f t="shared" si="11"/>
        <v>0</v>
      </c>
      <c r="K40" s="23">
        <f t="shared" si="11"/>
        <v>0</v>
      </c>
      <c r="L40" s="23">
        <f t="shared" si="11"/>
        <v>0</v>
      </c>
      <c r="M40" s="23">
        <f t="shared" si="11"/>
        <v>0</v>
      </c>
      <c r="N40" s="23">
        <f t="shared" si="11"/>
        <v>0</v>
      </c>
      <c r="O40" s="23">
        <f t="shared" si="11"/>
        <v>0</v>
      </c>
      <c r="P40" s="23">
        <f t="shared" si="11"/>
        <v>0</v>
      </c>
      <c r="Q40" s="23">
        <f t="shared" si="11"/>
        <v>0</v>
      </c>
      <c r="R40" s="23">
        <f t="shared" si="11"/>
        <v>0</v>
      </c>
      <c r="S40" s="23">
        <f t="shared" si="11"/>
        <v>0</v>
      </c>
      <c r="T40" s="23">
        <f t="shared" si="11"/>
        <v>0</v>
      </c>
      <c r="U40" s="23">
        <f t="shared" si="11"/>
        <v>0</v>
      </c>
      <c r="V40" s="23">
        <f t="shared" si="11"/>
        <v>0</v>
      </c>
      <c r="W40" s="23">
        <f t="shared" si="11"/>
        <v>0</v>
      </c>
      <c r="X40" s="23">
        <f t="shared" si="11"/>
        <v>0</v>
      </c>
      <c r="Y40" s="23">
        <f t="shared" si="11"/>
        <v>0</v>
      </c>
      <c r="Z40" s="23">
        <f t="shared" si="11"/>
        <v>0</v>
      </c>
      <c r="AA40" s="23">
        <f t="shared" si="11"/>
        <v>0</v>
      </c>
      <c r="AB40" s="23">
        <f t="shared" si="11"/>
        <v>0</v>
      </c>
      <c r="AC40" s="23">
        <f t="shared" si="11"/>
        <v>0</v>
      </c>
      <c r="AD40" s="23">
        <f t="shared" si="11"/>
        <v>0</v>
      </c>
      <c r="AE40" s="23">
        <f t="shared" si="11"/>
        <v>0</v>
      </c>
      <c r="AF40" s="23">
        <f t="shared" si="11"/>
        <v>0</v>
      </c>
      <c r="AG40" s="23">
        <f t="shared" si="11"/>
        <v>0</v>
      </c>
      <c r="AH40" s="23">
        <f t="shared" si="11"/>
        <v>0</v>
      </c>
      <c r="AI40" s="23">
        <f t="shared" si="11"/>
        <v>0</v>
      </c>
    </row>
    <row r="41" spans="1:35" x14ac:dyDescent="0.25">
      <c r="A41" t="s">
        <v>185</v>
      </c>
      <c r="E41" s="29" t="s">
        <v>180</v>
      </c>
      <c r="F41" s="23">
        <f t="shared" ref="F41:AI41" si="12">F39*F40</f>
        <v>0</v>
      </c>
      <c r="G41" s="23">
        <f t="shared" si="12"/>
        <v>0</v>
      </c>
      <c r="H41" s="23">
        <f t="shared" si="12"/>
        <v>0</v>
      </c>
      <c r="I41" s="23">
        <f t="shared" si="12"/>
        <v>0</v>
      </c>
      <c r="J41" s="23">
        <f t="shared" si="12"/>
        <v>0</v>
      </c>
      <c r="K41" s="23">
        <f t="shared" si="12"/>
        <v>0</v>
      </c>
      <c r="L41" s="23">
        <f t="shared" si="12"/>
        <v>0</v>
      </c>
      <c r="M41" s="23">
        <f t="shared" si="12"/>
        <v>0</v>
      </c>
      <c r="N41" s="23">
        <f t="shared" si="12"/>
        <v>0</v>
      </c>
      <c r="O41" s="23">
        <f t="shared" si="12"/>
        <v>0</v>
      </c>
      <c r="P41" s="23">
        <f t="shared" si="12"/>
        <v>0</v>
      </c>
      <c r="Q41" s="23">
        <f t="shared" si="12"/>
        <v>0</v>
      </c>
      <c r="R41" s="23">
        <f t="shared" si="12"/>
        <v>0</v>
      </c>
      <c r="S41" s="23">
        <f t="shared" si="12"/>
        <v>0</v>
      </c>
      <c r="T41" s="23">
        <f t="shared" si="12"/>
        <v>0</v>
      </c>
      <c r="U41" s="23">
        <f t="shared" si="12"/>
        <v>0</v>
      </c>
      <c r="V41" s="23">
        <f t="shared" si="12"/>
        <v>0</v>
      </c>
      <c r="W41" s="23">
        <f t="shared" si="12"/>
        <v>0</v>
      </c>
      <c r="X41" s="23">
        <f t="shared" si="12"/>
        <v>0</v>
      </c>
      <c r="Y41" s="23">
        <f t="shared" si="12"/>
        <v>0</v>
      </c>
      <c r="Z41" s="23">
        <f t="shared" si="12"/>
        <v>0</v>
      </c>
      <c r="AA41" s="23">
        <f t="shared" si="12"/>
        <v>0</v>
      </c>
      <c r="AB41" s="23">
        <f t="shared" si="12"/>
        <v>0</v>
      </c>
      <c r="AC41" s="23">
        <f t="shared" si="12"/>
        <v>0</v>
      </c>
      <c r="AD41" s="23">
        <f t="shared" si="12"/>
        <v>0</v>
      </c>
      <c r="AE41" s="23">
        <f t="shared" si="12"/>
        <v>0</v>
      </c>
      <c r="AF41" s="23">
        <f t="shared" si="12"/>
        <v>0</v>
      </c>
      <c r="AG41" s="23">
        <f t="shared" si="12"/>
        <v>0</v>
      </c>
      <c r="AH41" s="23">
        <f t="shared" si="12"/>
        <v>0</v>
      </c>
      <c r="AI41" s="23">
        <f t="shared" si="12"/>
        <v>0</v>
      </c>
    </row>
    <row r="42" spans="1:35" x14ac:dyDescent="0.25">
      <c r="A42" s="21" t="s">
        <v>187</v>
      </c>
      <c r="B42" s="10"/>
      <c r="C42" t="s">
        <v>173</v>
      </c>
      <c r="E42" s="29"/>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row>
    <row r="43" spans="1:35" x14ac:dyDescent="0.25">
      <c r="A43" s="19" t="s">
        <v>174</v>
      </c>
      <c r="D43" s="10"/>
      <c r="E43" s="29" t="s">
        <v>175</v>
      </c>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row>
    <row r="44" spans="1:35" x14ac:dyDescent="0.25">
      <c r="A44" t="s">
        <v>184</v>
      </c>
      <c r="B44" s="10"/>
      <c r="C44" t="s">
        <v>165</v>
      </c>
      <c r="D44" s="10"/>
      <c r="E44" s="29" t="s">
        <v>177</v>
      </c>
      <c r="F44">
        <f t="shared" ref="F44:AI44" si="13">$B$44*F6</f>
        <v>0</v>
      </c>
      <c r="G44">
        <f t="shared" si="13"/>
        <v>0</v>
      </c>
      <c r="H44">
        <f t="shared" si="13"/>
        <v>0</v>
      </c>
      <c r="I44">
        <f t="shared" si="13"/>
        <v>0</v>
      </c>
      <c r="J44">
        <f t="shared" si="13"/>
        <v>0</v>
      </c>
      <c r="K44">
        <f t="shared" si="13"/>
        <v>0</v>
      </c>
      <c r="L44">
        <f t="shared" si="13"/>
        <v>0</v>
      </c>
      <c r="M44">
        <f t="shared" si="13"/>
        <v>0</v>
      </c>
      <c r="N44">
        <f t="shared" si="13"/>
        <v>0</v>
      </c>
      <c r="O44">
        <f t="shared" si="13"/>
        <v>0</v>
      </c>
      <c r="P44">
        <f t="shared" si="13"/>
        <v>0</v>
      </c>
      <c r="Q44">
        <f t="shared" si="13"/>
        <v>0</v>
      </c>
      <c r="R44">
        <f t="shared" si="13"/>
        <v>0</v>
      </c>
      <c r="S44">
        <f t="shared" si="13"/>
        <v>0</v>
      </c>
      <c r="T44">
        <f t="shared" si="13"/>
        <v>0</v>
      </c>
      <c r="U44">
        <f t="shared" si="13"/>
        <v>0</v>
      </c>
      <c r="V44">
        <f t="shared" si="13"/>
        <v>0</v>
      </c>
      <c r="W44">
        <f t="shared" si="13"/>
        <v>0</v>
      </c>
      <c r="X44">
        <f t="shared" si="13"/>
        <v>0</v>
      </c>
      <c r="Y44">
        <f t="shared" si="13"/>
        <v>0</v>
      </c>
      <c r="Z44">
        <f t="shared" si="13"/>
        <v>0</v>
      </c>
      <c r="AA44">
        <f t="shared" si="13"/>
        <v>0</v>
      </c>
      <c r="AB44">
        <f t="shared" si="13"/>
        <v>0</v>
      </c>
      <c r="AC44">
        <f t="shared" si="13"/>
        <v>0</v>
      </c>
      <c r="AD44">
        <f t="shared" si="13"/>
        <v>0</v>
      </c>
      <c r="AE44">
        <f t="shared" si="13"/>
        <v>0</v>
      </c>
      <c r="AF44">
        <f t="shared" si="13"/>
        <v>0</v>
      </c>
      <c r="AG44">
        <f t="shared" si="13"/>
        <v>0</v>
      </c>
      <c r="AH44">
        <f t="shared" si="13"/>
        <v>0</v>
      </c>
      <c r="AI44">
        <f t="shared" si="13"/>
        <v>0</v>
      </c>
    </row>
    <row r="45" spans="1:35" x14ac:dyDescent="0.25">
      <c r="A45" t="s">
        <v>185</v>
      </c>
      <c r="E45" s="29" t="s">
        <v>180</v>
      </c>
      <c r="F45" s="23">
        <f t="shared" ref="F45:AI45" si="14">F43*F44</f>
        <v>0</v>
      </c>
      <c r="G45" s="23">
        <f t="shared" si="14"/>
        <v>0</v>
      </c>
      <c r="H45" s="23">
        <f t="shared" si="14"/>
        <v>0</v>
      </c>
      <c r="I45" s="23">
        <f t="shared" si="14"/>
        <v>0</v>
      </c>
      <c r="J45" s="23">
        <f t="shared" si="14"/>
        <v>0</v>
      </c>
      <c r="K45" s="23">
        <f t="shared" si="14"/>
        <v>0</v>
      </c>
      <c r="L45" s="23">
        <f t="shared" si="14"/>
        <v>0</v>
      </c>
      <c r="M45" s="23">
        <f t="shared" si="14"/>
        <v>0</v>
      </c>
      <c r="N45" s="23">
        <f t="shared" si="14"/>
        <v>0</v>
      </c>
      <c r="O45" s="23">
        <f t="shared" si="14"/>
        <v>0</v>
      </c>
      <c r="P45" s="23">
        <f t="shared" si="14"/>
        <v>0</v>
      </c>
      <c r="Q45" s="23">
        <f t="shared" si="14"/>
        <v>0</v>
      </c>
      <c r="R45" s="23">
        <f t="shared" si="14"/>
        <v>0</v>
      </c>
      <c r="S45" s="23">
        <f t="shared" si="14"/>
        <v>0</v>
      </c>
      <c r="T45" s="23">
        <f t="shared" si="14"/>
        <v>0</v>
      </c>
      <c r="U45" s="23">
        <f t="shared" si="14"/>
        <v>0</v>
      </c>
      <c r="V45" s="23">
        <f t="shared" si="14"/>
        <v>0</v>
      </c>
      <c r="W45" s="23">
        <f t="shared" si="14"/>
        <v>0</v>
      </c>
      <c r="X45" s="23">
        <f t="shared" si="14"/>
        <v>0</v>
      </c>
      <c r="Y45" s="23">
        <f t="shared" si="14"/>
        <v>0</v>
      </c>
      <c r="Z45" s="23">
        <f t="shared" si="14"/>
        <v>0</v>
      </c>
      <c r="AA45" s="23">
        <f t="shared" si="14"/>
        <v>0</v>
      </c>
      <c r="AB45" s="23">
        <f t="shared" si="14"/>
        <v>0</v>
      </c>
      <c r="AC45" s="23">
        <f t="shared" si="14"/>
        <v>0</v>
      </c>
      <c r="AD45" s="23">
        <f t="shared" si="14"/>
        <v>0</v>
      </c>
      <c r="AE45" s="23">
        <f t="shared" si="14"/>
        <v>0</v>
      </c>
      <c r="AF45" s="23">
        <f t="shared" si="14"/>
        <v>0</v>
      </c>
      <c r="AG45" s="23">
        <f t="shared" si="14"/>
        <v>0</v>
      </c>
      <c r="AH45" s="23">
        <f t="shared" si="14"/>
        <v>0</v>
      </c>
      <c r="AI45" s="23">
        <f t="shared" si="14"/>
        <v>0</v>
      </c>
    </row>
    <row r="46" spans="1:35" x14ac:dyDescent="0.25">
      <c r="A46" s="21" t="s">
        <v>188</v>
      </c>
      <c r="B46" s="10"/>
      <c r="C46" t="s">
        <v>173</v>
      </c>
      <c r="E46" s="29"/>
    </row>
    <row r="47" spans="1:35" x14ac:dyDescent="0.25">
      <c r="A47" s="19" t="s">
        <v>174</v>
      </c>
      <c r="D47" s="10"/>
      <c r="E47" s="29" t="s">
        <v>175</v>
      </c>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row>
    <row r="48" spans="1:35" x14ac:dyDescent="0.25">
      <c r="A48" t="s">
        <v>184</v>
      </c>
      <c r="B48" s="10"/>
      <c r="C48" t="s">
        <v>165</v>
      </c>
      <c r="D48" s="10"/>
      <c r="E48" s="29" t="s">
        <v>177</v>
      </c>
      <c r="F48">
        <f t="shared" ref="F48:AI48" si="15">$B$48*F6</f>
        <v>0</v>
      </c>
      <c r="G48">
        <f t="shared" si="15"/>
        <v>0</v>
      </c>
      <c r="H48">
        <f t="shared" si="15"/>
        <v>0</v>
      </c>
      <c r="I48">
        <f t="shared" si="15"/>
        <v>0</v>
      </c>
      <c r="J48">
        <f t="shared" si="15"/>
        <v>0</v>
      </c>
      <c r="K48">
        <f t="shared" si="15"/>
        <v>0</v>
      </c>
      <c r="L48">
        <f t="shared" si="15"/>
        <v>0</v>
      </c>
      <c r="M48">
        <f t="shared" si="15"/>
        <v>0</v>
      </c>
      <c r="N48">
        <f t="shared" si="15"/>
        <v>0</v>
      </c>
      <c r="O48">
        <f t="shared" si="15"/>
        <v>0</v>
      </c>
      <c r="P48">
        <f t="shared" si="15"/>
        <v>0</v>
      </c>
      <c r="Q48">
        <f t="shared" si="15"/>
        <v>0</v>
      </c>
      <c r="R48">
        <f t="shared" si="15"/>
        <v>0</v>
      </c>
      <c r="S48">
        <f t="shared" si="15"/>
        <v>0</v>
      </c>
      <c r="T48">
        <f t="shared" si="15"/>
        <v>0</v>
      </c>
      <c r="U48">
        <f t="shared" si="15"/>
        <v>0</v>
      </c>
      <c r="V48">
        <f t="shared" si="15"/>
        <v>0</v>
      </c>
      <c r="W48">
        <f t="shared" si="15"/>
        <v>0</v>
      </c>
      <c r="X48">
        <f t="shared" si="15"/>
        <v>0</v>
      </c>
      <c r="Y48">
        <f t="shared" si="15"/>
        <v>0</v>
      </c>
      <c r="Z48">
        <f t="shared" si="15"/>
        <v>0</v>
      </c>
      <c r="AA48">
        <f t="shared" si="15"/>
        <v>0</v>
      </c>
      <c r="AB48">
        <f t="shared" si="15"/>
        <v>0</v>
      </c>
      <c r="AC48">
        <f t="shared" si="15"/>
        <v>0</v>
      </c>
      <c r="AD48">
        <f t="shared" si="15"/>
        <v>0</v>
      </c>
      <c r="AE48">
        <f t="shared" si="15"/>
        <v>0</v>
      </c>
      <c r="AF48">
        <f t="shared" si="15"/>
        <v>0</v>
      </c>
      <c r="AG48">
        <f t="shared" si="15"/>
        <v>0</v>
      </c>
      <c r="AH48">
        <f t="shared" si="15"/>
        <v>0</v>
      </c>
      <c r="AI48">
        <f t="shared" si="15"/>
        <v>0</v>
      </c>
    </row>
    <row r="49" spans="1:35" x14ac:dyDescent="0.25">
      <c r="A49" t="s">
        <v>185</v>
      </c>
      <c r="E49" s="29" t="s">
        <v>180</v>
      </c>
      <c r="F49" s="23">
        <f t="shared" ref="F49:AI49" si="16">F47*F48</f>
        <v>0</v>
      </c>
      <c r="G49" s="23">
        <f t="shared" si="16"/>
        <v>0</v>
      </c>
      <c r="H49" s="23">
        <f t="shared" si="16"/>
        <v>0</v>
      </c>
      <c r="I49" s="23">
        <f t="shared" si="16"/>
        <v>0</v>
      </c>
      <c r="J49" s="23">
        <f t="shared" si="16"/>
        <v>0</v>
      </c>
      <c r="K49" s="23">
        <f t="shared" si="16"/>
        <v>0</v>
      </c>
      <c r="L49" s="23">
        <f t="shared" si="16"/>
        <v>0</v>
      </c>
      <c r="M49" s="23">
        <f t="shared" si="16"/>
        <v>0</v>
      </c>
      <c r="N49" s="23">
        <f t="shared" si="16"/>
        <v>0</v>
      </c>
      <c r="O49" s="23">
        <f t="shared" si="16"/>
        <v>0</v>
      </c>
      <c r="P49" s="23">
        <f t="shared" si="16"/>
        <v>0</v>
      </c>
      <c r="Q49" s="23">
        <f t="shared" si="16"/>
        <v>0</v>
      </c>
      <c r="R49" s="23">
        <f t="shared" si="16"/>
        <v>0</v>
      </c>
      <c r="S49" s="23">
        <f t="shared" si="16"/>
        <v>0</v>
      </c>
      <c r="T49" s="23">
        <f t="shared" si="16"/>
        <v>0</v>
      </c>
      <c r="U49" s="23">
        <f t="shared" si="16"/>
        <v>0</v>
      </c>
      <c r="V49" s="23">
        <f t="shared" si="16"/>
        <v>0</v>
      </c>
      <c r="W49" s="23">
        <f t="shared" si="16"/>
        <v>0</v>
      </c>
      <c r="X49" s="23">
        <f t="shared" si="16"/>
        <v>0</v>
      </c>
      <c r="Y49" s="23">
        <f t="shared" si="16"/>
        <v>0</v>
      </c>
      <c r="Z49" s="23">
        <f t="shared" si="16"/>
        <v>0</v>
      </c>
      <c r="AA49" s="23">
        <f t="shared" si="16"/>
        <v>0</v>
      </c>
      <c r="AB49" s="23">
        <f t="shared" si="16"/>
        <v>0</v>
      </c>
      <c r="AC49" s="23">
        <f t="shared" si="16"/>
        <v>0</v>
      </c>
      <c r="AD49" s="23">
        <f t="shared" si="16"/>
        <v>0</v>
      </c>
      <c r="AE49" s="23">
        <f t="shared" si="16"/>
        <v>0</v>
      </c>
      <c r="AF49" s="23">
        <f t="shared" si="16"/>
        <v>0</v>
      </c>
      <c r="AG49" s="23">
        <f t="shared" si="16"/>
        <v>0</v>
      </c>
      <c r="AH49" s="23">
        <f t="shared" si="16"/>
        <v>0</v>
      </c>
      <c r="AI49" s="23">
        <f t="shared" si="16"/>
        <v>0</v>
      </c>
    </row>
    <row r="50" spans="1:35" x14ac:dyDescent="0.25">
      <c r="A50" s="21" t="s">
        <v>189</v>
      </c>
      <c r="B50" s="10" t="s">
        <v>354</v>
      </c>
      <c r="C50" t="s">
        <v>190</v>
      </c>
      <c r="E50" s="29"/>
    </row>
    <row r="51" spans="1:35" x14ac:dyDescent="0.25">
      <c r="A51" s="19" t="s">
        <v>174</v>
      </c>
      <c r="D51" s="10" t="s">
        <v>349</v>
      </c>
      <c r="E51" s="29" t="s">
        <v>192</v>
      </c>
      <c r="F51" s="10"/>
      <c r="G51" s="10"/>
      <c r="H51" s="10"/>
      <c r="I51" s="10"/>
      <c r="J51" s="22">
        <f t="shared" ref="J51:AD51" si="17">J23</f>
        <v>40000</v>
      </c>
      <c r="K51" s="22">
        <f t="shared" si="17"/>
        <v>70000</v>
      </c>
      <c r="L51" s="22">
        <f t="shared" si="17"/>
        <v>80000</v>
      </c>
      <c r="M51" s="22">
        <f t="shared" si="17"/>
        <v>80000</v>
      </c>
      <c r="N51" s="22">
        <f t="shared" si="17"/>
        <v>80000</v>
      </c>
      <c r="O51" s="22">
        <f t="shared" si="17"/>
        <v>80000</v>
      </c>
      <c r="P51" s="22">
        <f t="shared" si="17"/>
        <v>80000</v>
      </c>
      <c r="Q51" s="22">
        <f t="shared" si="17"/>
        <v>80000</v>
      </c>
      <c r="R51" s="22">
        <f t="shared" si="17"/>
        <v>80000</v>
      </c>
      <c r="S51" s="22">
        <f t="shared" si="17"/>
        <v>80000</v>
      </c>
      <c r="T51" s="22">
        <f t="shared" si="17"/>
        <v>80000</v>
      </c>
      <c r="U51" s="22">
        <f t="shared" si="17"/>
        <v>80000</v>
      </c>
      <c r="V51" s="22">
        <f t="shared" si="17"/>
        <v>80000</v>
      </c>
      <c r="W51" s="22">
        <f t="shared" si="17"/>
        <v>80000</v>
      </c>
      <c r="X51" s="22">
        <f t="shared" si="17"/>
        <v>80000</v>
      </c>
      <c r="Y51" s="22">
        <f t="shared" si="17"/>
        <v>80000</v>
      </c>
      <c r="Z51" s="22">
        <f t="shared" si="17"/>
        <v>80000</v>
      </c>
      <c r="AA51" s="22">
        <f t="shared" si="17"/>
        <v>80000</v>
      </c>
      <c r="AB51" s="22">
        <f t="shared" si="17"/>
        <v>80000</v>
      </c>
      <c r="AC51" s="22">
        <f t="shared" si="17"/>
        <v>80000</v>
      </c>
      <c r="AD51" s="22">
        <f t="shared" si="17"/>
        <v>80000</v>
      </c>
      <c r="AE51" s="10"/>
      <c r="AF51" s="10"/>
      <c r="AG51" s="10"/>
      <c r="AH51" s="10"/>
      <c r="AI51" s="10"/>
    </row>
    <row r="52" spans="1:35" x14ac:dyDescent="0.25">
      <c r="A52" t="s">
        <v>184</v>
      </c>
      <c r="B52" s="10">
        <v>60</v>
      </c>
      <c r="C52" t="s">
        <v>193</v>
      </c>
      <c r="D52" s="10" t="s">
        <v>353</v>
      </c>
      <c r="E52" s="29" t="s">
        <v>194</v>
      </c>
      <c r="F52" s="23">
        <f t="shared" ref="F52:AI52" si="18">$B$52*F6</f>
        <v>60</v>
      </c>
      <c r="G52" s="23">
        <f t="shared" si="18"/>
        <v>61.2</v>
      </c>
      <c r="H52" s="23">
        <f t="shared" si="18"/>
        <v>62.423999999999999</v>
      </c>
      <c r="I52" s="23">
        <f t="shared" si="18"/>
        <v>63.672479999999993</v>
      </c>
      <c r="J52" s="23">
        <f t="shared" si="18"/>
        <v>64.945929599999999</v>
      </c>
      <c r="K52" s="23">
        <f t="shared" si="18"/>
        <v>66.244848192000006</v>
      </c>
      <c r="L52" s="23">
        <f t="shared" si="18"/>
        <v>67.56974515584001</v>
      </c>
      <c r="M52" s="23">
        <f t="shared" si="18"/>
        <v>68.921140058956794</v>
      </c>
      <c r="N52" s="23">
        <f t="shared" si="18"/>
        <v>70.299562860135936</v>
      </c>
      <c r="O52" s="23">
        <f t="shared" si="18"/>
        <v>71.70555411733865</v>
      </c>
      <c r="P52" s="23">
        <f t="shared" si="18"/>
        <v>73.139665199685425</v>
      </c>
      <c r="Q52" s="23">
        <f t="shared" si="18"/>
        <v>74.602458503679117</v>
      </c>
      <c r="R52" s="23">
        <f t="shared" si="18"/>
        <v>76.094507673752716</v>
      </c>
      <c r="S52" s="23">
        <f t="shared" si="18"/>
        <v>77.616397827227772</v>
      </c>
      <c r="T52" s="23">
        <f t="shared" si="18"/>
        <v>79.168725783772331</v>
      </c>
      <c r="U52" s="23">
        <f t="shared" si="18"/>
        <v>80.752100299447747</v>
      </c>
      <c r="V52" s="23">
        <f t="shared" si="18"/>
        <v>82.367142305436715</v>
      </c>
      <c r="W52" s="23">
        <f t="shared" si="18"/>
        <v>84.014485151545458</v>
      </c>
      <c r="X52" s="23">
        <f t="shared" si="18"/>
        <v>85.694774854576366</v>
      </c>
      <c r="Y52" s="23">
        <f t="shared" si="18"/>
        <v>87.408670351667894</v>
      </c>
      <c r="Z52" s="23">
        <f t="shared" si="18"/>
        <v>89.156843758701257</v>
      </c>
      <c r="AA52" s="23">
        <f t="shared" si="18"/>
        <v>90.93998063387528</v>
      </c>
      <c r="AB52" s="23">
        <f t="shared" si="18"/>
        <v>92.758780246552789</v>
      </c>
      <c r="AC52" s="23">
        <f t="shared" si="18"/>
        <v>94.613955851483823</v>
      </c>
      <c r="AD52" s="23">
        <f t="shared" si="18"/>
        <v>96.506234968513496</v>
      </c>
      <c r="AE52" s="23">
        <f t="shared" si="18"/>
        <v>98.436359667883778</v>
      </c>
      <c r="AF52" s="23">
        <f t="shared" si="18"/>
        <v>100.40508686124146</v>
      </c>
      <c r="AG52" s="23">
        <f t="shared" si="18"/>
        <v>102.41318859846626</v>
      </c>
      <c r="AH52" s="23">
        <f t="shared" si="18"/>
        <v>104.46145237043562</v>
      </c>
      <c r="AI52" s="23">
        <f t="shared" si="18"/>
        <v>106.55068141784432</v>
      </c>
    </row>
    <row r="53" spans="1:35" x14ac:dyDescent="0.25">
      <c r="A53" t="s">
        <v>185</v>
      </c>
      <c r="E53" s="29" t="s">
        <v>180</v>
      </c>
      <c r="F53" s="23">
        <f t="shared" ref="F53:AI53" si="19">F51*F52</f>
        <v>0</v>
      </c>
      <c r="G53" s="23">
        <f t="shared" si="19"/>
        <v>0</v>
      </c>
      <c r="H53" s="23">
        <f t="shared" si="19"/>
        <v>0</v>
      </c>
      <c r="I53" s="23">
        <f t="shared" si="19"/>
        <v>0</v>
      </c>
      <c r="J53" s="23">
        <f t="shared" si="19"/>
        <v>2597837.1839999999</v>
      </c>
      <c r="K53" s="23">
        <f t="shared" si="19"/>
        <v>4637139.3734400002</v>
      </c>
      <c r="L53" s="23">
        <f t="shared" si="19"/>
        <v>5405579.6124672005</v>
      </c>
      <c r="M53" s="23">
        <f t="shared" si="19"/>
        <v>5513691.2047165437</v>
      </c>
      <c r="N53" s="23">
        <f t="shared" si="19"/>
        <v>5623965.0288108746</v>
      </c>
      <c r="O53" s="23">
        <f t="shared" si="19"/>
        <v>5736444.329387092</v>
      </c>
      <c r="P53" s="23">
        <f t="shared" si="19"/>
        <v>5851173.2159748338</v>
      </c>
      <c r="Q53" s="23">
        <f t="shared" si="19"/>
        <v>5968196.6802943293</v>
      </c>
      <c r="R53" s="23">
        <f t="shared" si="19"/>
        <v>6087560.6139002172</v>
      </c>
      <c r="S53" s="23">
        <f t="shared" si="19"/>
        <v>6209311.826178222</v>
      </c>
      <c r="T53" s="23">
        <f t="shared" si="19"/>
        <v>6333498.0627017869</v>
      </c>
      <c r="U53" s="23">
        <f t="shared" si="19"/>
        <v>6460168.0239558201</v>
      </c>
      <c r="V53" s="23">
        <f t="shared" si="19"/>
        <v>6589371.3844349375</v>
      </c>
      <c r="W53" s="23">
        <f t="shared" si="19"/>
        <v>6721158.8121236367</v>
      </c>
      <c r="X53" s="23">
        <f t="shared" si="19"/>
        <v>6855581.9883661093</v>
      </c>
      <c r="Y53" s="23">
        <f t="shared" si="19"/>
        <v>6992693.6281334311</v>
      </c>
      <c r="Z53" s="23">
        <f t="shared" si="19"/>
        <v>7132547.5006961003</v>
      </c>
      <c r="AA53" s="23">
        <f t="shared" si="19"/>
        <v>7275198.4507100228</v>
      </c>
      <c r="AB53" s="23">
        <f t="shared" si="19"/>
        <v>7420702.4197242232</v>
      </c>
      <c r="AC53" s="23">
        <f t="shared" si="19"/>
        <v>7569116.4681187058</v>
      </c>
      <c r="AD53" s="23">
        <f t="shared" si="19"/>
        <v>7720498.7974810796</v>
      </c>
      <c r="AE53" s="23">
        <f t="shared" si="19"/>
        <v>0</v>
      </c>
      <c r="AF53" s="23">
        <f t="shared" si="19"/>
        <v>0</v>
      </c>
      <c r="AG53" s="23">
        <f t="shared" si="19"/>
        <v>0</v>
      </c>
      <c r="AH53" s="23">
        <f t="shared" si="19"/>
        <v>0</v>
      </c>
      <c r="AI53" s="23">
        <f t="shared" si="19"/>
        <v>0</v>
      </c>
    </row>
    <row r="54" spans="1:35" s="21" customFormat="1" x14ac:dyDescent="0.25">
      <c r="A54" s="6" t="s">
        <v>195</v>
      </c>
      <c r="E54" s="44" t="s">
        <v>180</v>
      </c>
      <c r="F54" s="45">
        <f t="shared" ref="F54:AI54" si="20">F37+F41+F45+F49+F53</f>
        <v>0</v>
      </c>
      <c r="G54" s="45">
        <f t="shared" si="20"/>
        <v>0</v>
      </c>
      <c r="H54" s="45">
        <f t="shared" si="20"/>
        <v>0</v>
      </c>
      <c r="I54" s="45">
        <f t="shared" si="20"/>
        <v>0</v>
      </c>
      <c r="J54" s="45">
        <f t="shared" si="20"/>
        <v>7793511.5519999992</v>
      </c>
      <c r="K54" s="45">
        <f t="shared" si="20"/>
        <v>13911418.12032</v>
      </c>
      <c r="L54" s="45">
        <f t="shared" si="20"/>
        <v>16216738.837401602</v>
      </c>
      <c r="M54" s="45">
        <f t="shared" si="20"/>
        <v>16541073.61414963</v>
      </c>
      <c r="N54" s="45">
        <f t="shared" si="20"/>
        <v>16871895.086432625</v>
      </c>
      <c r="O54" s="45">
        <f t="shared" si="20"/>
        <v>17209332.988161277</v>
      </c>
      <c r="P54" s="45">
        <f t="shared" si="20"/>
        <v>17553519.647924505</v>
      </c>
      <c r="Q54" s="45">
        <f t="shared" si="20"/>
        <v>17904590.04088299</v>
      </c>
      <c r="R54" s="45">
        <f t="shared" si="20"/>
        <v>18262681.841700651</v>
      </c>
      <c r="S54" s="45">
        <f t="shared" si="20"/>
        <v>18627935.478534665</v>
      </c>
      <c r="T54" s="45">
        <f t="shared" si="20"/>
        <v>19000494.18810536</v>
      </c>
      <c r="U54" s="45">
        <f t="shared" si="20"/>
        <v>19380504.071867459</v>
      </c>
      <c r="V54" s="45">
        <f t="shared" si="20"/>
        <v>19768114.153304812</v>
      </c>
      <c r="W54" s="45">
        <f t="shared" si="20"/>
        <v>20163476.436370913</v>
      </c>
      <c r="X54" s="45">
        <f t="shared" si="20"/>
        <v>20566745.965098325</v>
      </c>
      <c r="Y54" s="45">
        <f t="shared" si="20"/>
        <v>20978080.884400293</v>
      </c>
      <c r="Z54" s="45">
        <f t="shared" si="20"/>
        <v>21397642.502088301</v>
      </c>
      <c r="AA54" s="45">
        <f t="shared" si="20"/>
        <v>21825595.352130067</v>
      </c>
      <c r="AB54" s="45">
        <f t="shared" si="20"/>
        <v>22262107.259172667</v>
      </c>
      <c r="AC54" s="45">
        <f t="shared" si="20"/>
        <v>22707349.404356118</v>
      </c>
      <c r="AD54" s="45">
        <f t="shared" si="20"/>
        <v>23161496.39244324</v>
      </c>
      <c r="AE54" s="45">
        <f t="shared" si="20"/>
        <v>0</v>
      </c>
      <c r="AF54" s="45">
        <f t="shared" si="20"/>
        <v>0</v>
      </c>
      <c r="AG54" s="45">
        <f t="shared" si="20"/>
        <v>0</v>
      </c>
      <c r="AH54" s="45">
        <f t="shared" si="20"/>
        <v>0</v>
      </c>
      <c r="AI54" s="45">
        <f t="shared" si="20"/>
        <v>0</v>
      </c>
    </row>
    <row r="55" spans="1:35" x14ac:dyDescent="0.25">
      <c r="A55" s="6" t="s">
        <v>196</v>
      </c>
      <c r="B55" s="10"/>
      <c r="C55" t="s">
        <v>173</v>
      </c>
      <c r="D55" s="10"/>
      <c r="E55" s="29" t="s">
        <v>180</v>
      </c>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row>
    <row r="56" spans="1:35" s="21" customFormat="1" x14ac:dyDescent="0.25">
      <c r="A56" s="6" t="s">
        <v>197</v>
      </c>
      <c r="E56" s="44" t="s">
        <v>180</v>
      </c>
      <c r="F56" s="45">
        <f t="shared" ref="F56:AI56" si="21">F26+F32+F54+F55</f>
        <v>0</v>
      </c>
      <c r="G56" s="45">
        <f t="shared" si="21"/>
        <v>0</v>
      </c>
      <c r="H56" s="45">
        <f t="shared" si="21"/>
        <v>0</v>
      </c>
      <c r="I56" s="45">
        <f t="shared" si="21"/>
        <v>0</v>
      </c>
      <c r="J56" s="45">
        <f t="shared" si="21"/>
        <v>254263314.38399997</v>
      </c>
      <c r="K56" s="45">
        <f t="shared" si="21"/>
        <v>453860016.17544007</v>
      </c>
      <c r="L56" s="45">
        <f t="shared" si="21"/>
        <v>529071104.57022727</v>
      </c>
      <c r="M56" s="45">
        <f t="shared" si="21"/>
        <v>539652526.6616317</v>
      </c>
      <c r="N56" s="45">
        <f t="shared" si="21"/>
        <v>550445577.19486439</v>
      </c>
      <c r="O56" s="45">
        <f t="shared" si="21"/>
        <v>561454488.73876166</v>
      </c>
      <c r="P56" s="45">
        <f t="shared" si="21"/>
        <v>572683578.51353693</v>
      </c>
      <c r="Q56" s="45">
        <f t="shared" si="21"/>
        <v>584137250.08380747</v>
      </c>
      <c r="R56" s="45">
        <f t="shared" si="21"/>
        <v>595819995.08548379</v>
      </c>
      <c r="S56" s="45">
        <f t="shared" si="21"/>
        <v>607736394.98719335</v>
      </c>
      <c r="T56" s="45">
        <f t="shared" si="21"/>
        <v>619891122.88693738</v>
      </c>
      <c r="U56" s="45">
        <f t="shared" si="21"/>
        <v>632288945.3446759</v>
      </c>
      <c r="V56" s="45">
        <f t="shared" si="21"/>
        <v>644934724.25156951</v>
      </c>
      <c r="W56" s="45">
        <f t="shared" si="21"/>
        <v>657833418.73660111</v>
      </c>
      <c r="X56" s="45">
        <f t="shared" si="21"/>
        <v>670990087.11133301</v>
      </c>
      <c r="Y56" s="45">
        <f t="shared" si="21"/>
        <v>492751810.9958024</v>
      </c>
      <c r="Z56" s="45">
        <f t="shared" si="21"/>
        <v>502606847.21571857</v>
      </c>
      <c r="AA56" s="45">
        <f t="shared" si="21"/>
        <v>512658984.16003287</v>
      </c>
      <c r="AB56" s="45">
        <f t="shared" si="21"/>
        <v>522912163.84323353</v>
      </c>
      <c r="AC56" s="45">
        <f t="shared" si="21"/>
        <v>533370407.12009817</v>
      </c>
      <c r="AD56" s="45">
        <f t="shared" si="21"/>
        <v>544037815.26250005</v>
      </c>
      <c r="AE56" s="45">
        <f t="shared" si="21"/>
        <v>0</v>
      </c>
      <c r="AF56" s="45">
        <f t="shared" si="21"/>
        <v>0</v>
      </c>
      <c r="AG56" s="45">
        <f t="shared" si="21"/>
        <v>0</v>
      </c>
      <c r="AH56" s="45">
        <f t="shared" si="21"/>
        <v>0</v>
      </c>
      <c r="AI56" s="45">
        <f t="shared" si="21"/>
        <v>0</v>
      </c>
    </row>
    <row r="57" spans="1:35" s="21" customFormat="1" x14ac:dyDescent="0.25">
      <c r="A57" s="6" t="s">
        <v>198</v>
      </c>
      <c r="E57" s="44" t="s">
        <v>180</v>
      </c>
      <c r="F57" s="45">
        <f t="shared" ref="F57:AI57" si="22">F27+F33+F54+F55</f>
        <v>0</v>
      </c>
      <c r="G57" s="45">
        <f t="shared" si="22"/>
        <v>0</v>
      </c>
      <c r="H57" s="45">
        <f t="shared" si="22"/>
        <v>0</v>
      </c>
      <c r="I57" s="45">
        <f t="shared" si="22"/>
        <v>0</v>
      </c>
      <c r="J57" s="45">
        <f t="shared" si="22"/>
        <v>183060926.89919999</v>
      </c>
      <c r="K57" s="45">
        <f t="shared" si="22"/>
        <v>326763754.51507205</v>
      </c>
      <c r="L57" s="45">
        <f t="shared" si="22"/>
        <v>380913176.69185537</v>
      </c>
      <c r="M57" s="45">
        <f t="shared" si="22"/>
        <v>388531440.22569239</v>
      </c>
      <c r="N57" s="45">
        <f t="shared" si="22"/>
        <v>396302069.03020632</v>
      </c>
      <c r="O57" s="45">
        <f t="shared" si="22"/>
        <v>404228110.41081041</v>
      </c>
      <c r="P57" s="45">
        <f t="shared" si="22"/>
        <v>412312672.61902666</v>
      </c>
      <c r="Q57" s="45">
        <f t="shared" si="22"/>
        <v>420558926.07140714</v>
      </c>
      <c r="R57" s="45">
        <f t="shared" si="22"/>
        <v>428970104.59283531</v>
      </c>
      <c r="S57" s="45">
        <f t="shared" si="22"/>
        <v>437549506.68469197</v>
      </c>
      <c r="T57" s="45">
        <f t="shared" si="22"/>
        <v>446300496.81838584</v>
      </c>
      <c r="U57" s="45">
        <f t="shared" si="22"/>
        <v>455226506.75475347</v>
      </c>
      <c r="V57" s="45">
        <f t="shared" si="22"/>
        <v>464331036.88984859</v>
      </c>
      <c r="W57" s="45">
        <f t="shared" si="22"/>
        <v>473617657.62764561</v>
      </c>
      <c r="X57" s="45">
        <f t="shared" si="22"/>
        <v>483090010.78019851</v>
      </c>
      <c r="Y57" s="45">
        <f t="shared" si="22"/>
        <v>492751810.9958024</v>
      </c>
      <c r="Z57" s="45">
        <f t="shared" si="22"/>
        <v>502606847.21571857</v>
      </c>
      <c r="AA57" s="45">
        <f t="shared" si="22"/>
        <v>512658984.16003287</v>
      </c>
      <c r="AB57" s="45">
        <f t="shared" si="22"/>
        <v>522912163.84323353</v>
      </c>
      <c r="AC57" s="45">
        <f t="shared" si="22"/>
        <v>533370407.12009817</v>
      </c>
      <c r="AD57" s="45">
        <f t="shared" si="22"/>
        <v>544037815.26250005</v>
      </c>
      <c r="AE57" s="45">
        <f t="shared" si="22"/>
        <v>0</v>
      </c>
      <c r="AF57" s="45">
        <f t="shared" si="22"/>
        <v>0</v>
      </c>
      <c r="AG57" s="45">
        <f t="shared" si="22"/>
        <v>0</v>
      </c>
      <c r="AH57" s="45">
        <f t="shared" si="22"/>
        <v>0</v>
      </c>
      <c r="AI57" s="45">
        <f t="shared" si="22"/>
        <v>0</v>
      </c>
    </row>
    <row r="58" spans="1:35" x14ac:dyDescent="0.25">
      <c r="A58" s="6"/>
    </row>
    <row r="59" spans="1:35" x14ac:dyDescent="0.25">
      <c r="A59" s="9" t="s">
        <v>199</v>
      </c>
      <c r="B59" s="5"/>
      <c r="C59" s="5"/>
      <c r="D59" s="5"/>
      <c r="E59" s="5"/>
    </row>
    <row r="60" spans="1:35" x14ac:dyDescent="0.25">
      <c r="A60" s="6" t="s">
        <v>200</v>
      </c>
      <c r="B60" s="10" t="s">
        <v>355</v>
      </c>
      <c r="C60" t="s">
        <v>173</v>
      </c>
      <c r="D60" s="10" t="s">
        <v>356</v>
      </c>
      <c r="E60" s="29"/>
    </row>
    <row r="61" spans="1:35" s="23" customFormat="1" x14ac:dyDescent="0.25">
      <c r="A61" s="19" t="s">
        <v>174</v>
      </c>
      <c r="D61" s="10" t="s">
        <v>357</v>
      </c>
      <c r="E61" s="29" t="s">
        <v>175</v>
      </c>
      <c r="F61" s="22"/>
      <c r="G61" s="22"/>
      <c r="H61" s="22"/>
      <c r="I61" s="22"/>
      <c r="J61" s="22">
        <f>80000*44/16/0.4/L23*J23</f>
        <v>275000</v>
      </c>
      <c r="K61" s="22">
        <f>80000*44/16/0.4/M23*K23</f>
        <v>481250</v>
      </c>
      <c r="L61" s="22">
        <f t="shared" ref="L61:AD61" si="23">80000*44/16/0.4</f>
        <v>550000</v>
      </c>
      <c r="M61" s="22">
        <f t="shared" si="23"/>
        <v>550000</v>
      </c>
      <c r="N61" s="22">
        <f t="shared" si="23"/>
        <v>550000</v>
      </c>
      <c r="O61" s="22">
        <f t="shared" si="23"/>
        <v>550000</v>
      </c>
      <c r="P61" s="22">
        <f t="shared" si="23"/>
        <v>550000</v>
      </c>
      <c r="Q61" s="22">
        <f t="shared" si="23"/>
        <v>550000</v>
      </c>
      <c r="R61" s="22">
        <f t="shared" si="23"/>
        <v>550000</v>
      </c>
      <c r="S61" s="22">
        <f t="shared" si="23"/>
        <v>550000</v>
      </c>
      <c r="T61" s="22">
        <f t="shared" si="23"/>
        <v>550000</v>
      </c>
      <c r="U61" s="22">
        <f t="shared" si="23"/>
        <v>550000</v>
      </c>
      <c r="V61" s="22">
        <f t="shared" si="23"/>
        <v>550000</v>
      </c>
      <c r="W61" s="22">
        <f t="shared" si="23"/>
        <v>550000</v>
      </c>
      <c r="X61" s="22">
        <f t="shared" si="23"/>
        <v>550000</v>
      </c>
      <c r="Y61" s="22">
        <f t="shared" si="23"/>
        <v>550000</v>
      </c>
      <c r="Z61" s="22">
        <f t="shared" si="23"/>
        <v>550000</v>
      </c>
      <c r="AA61" s="22">
        <f t="shared" si="23"/>
        <v>550000</v>
      </c>
      <c r="AB61" s="22">
        <f t="shared" si="23"/>
        <v>550000</v>
      </c>
      <c r="AC61" s="22">
        <f t="shared" si="23"/>
        <v>550000</v>
      </c>
      <c r="AD61" s="22">
        <f t="shared" si="23"/>
        <v>550000</v>
      </c>
      <c r="AE61" s="22"/>
      <c r="AF61" s="22"/>
      <c r="AG61" s="22"/>
      <c r="AH61" s="22"/>
      <c r="AI61" s="22"/>
    </row>
    <row r="62" spans="1:35" s="23" customFormat="1" x14ac:dyDescent="0.25">
      <c r="A62" t="s">
        <v>184</v>
      </c>
      <c r="B62" s="10">
        <v>275</v>
      </c>
      <c r="C62" t="s">
        <v>165</v>
      </c>
      <c r="D62" s="10" t="s">
        <v>358</v>
      </c>
      <c r="E62" s="29" t="s">
        <v>177</v>
      </c>
      <c r="F62" s="23">
        <f t="shared" ref="F62:AI62" si="24">$B62*F$6</f>
        <v>275</v>
      </c>
      <c r="G62" s="23">
        <f t="shared" si="24"/>
        <v>280.5</v>
      </c>
      <c r="H62" s="23">
        <f t="shared" si="24"/>
        <v>286.11</v>
      </c>
      <c r="I62" s="23">
        <f t="shared" si="24"/>
        <v>291.8322</v>
      </c>
      <c r="J62" s="23">
        <f t="shared" si="24"/>
        <v>297.66884399999998</v>
      </c>
      <c r="K62" s="23">
        <f t="shared" si="24"/>
        <v>303.62222087999999</v>
      </c>
      <c r="L62" s="23">
        <f t="shared" si="24"/>
        <v>309.69466529760001</v>
      </c>
      <c r="M62" s="23">
        <f t="shared" si="24"/>
        <v>315.88855860355193</v>
      </c>
      <c r="N62" s="23">
        <f t="shared" si="24"/>
        <v>322.20632977562303</v>
      </c>
      <c r="O62" s="23">
        <f t="shared" si="24"/>
        <v>328.65045637113548</v>
      </c>
      <c r="P62" s="23">
        <f t="shared" si="24"/>
        <v>335.2234654985582</v>
      </c>
      <c r="Q62" s="23">
        <f t="shared" si="24"/>
        <v>341.9279348085293</v>
      </c>
      <c r="R62" s="23">
        <f t="shared" si="24"/>
        <v>348.76649350469995</v>
      </c>
      <c r="S62" s="23">
        <f t="shared" si="24"/>
        <v>355.74182337479391</v>
      </c>
      <c r="T62" s="23">
        <f t="shared" si="24"/>
        <v>362.85665984228984</v>
      </c>
      <c r="U62" s="23">
        <f t="shared" si="24"/>
        <v>370.11379303913554</v>
      </c>
      <c r="V62" s="23">
        <f t="shared" si="24"/>
        <v>377.51606889991831</v>
      </c>
      <c r="W62" s="23">
        <f t="shared" si="24"/>
        <v>385.0663902779167</v>
      </c>
      <c r="X62" s="23">
        <f t="shared" si="24"/>
        <v>392.76771808347502</v>
      </c>
      <c r="Y62" s="23">
        <f t="shared" si="24"/>
        <v>400.62307244514449</v>
      </c>
      <c r="Z62" s="23">
        <f t="shared" si="24"/>
        <v>408.6355338940474</v>
      </c>
      <c r="AA62" s="23">
        <f t="shared" si="24"/>
        <v>416.80824457192836</v>
      </c>
      <c r="AB62" s="23">
        <f t="shared" si="24"/>
        <v>425.14440946336691</v>
      </c>
      <c r="AC62" s="23">
        <f t="shared" si="24"/>
        <v>433.64729765263417</v>
      </c>
      <c r="AD62" s="23">
        <f t="shared" si="24"/>
        <v>442.32024360568687</v>
      </c>
      <c r="AE62" s="23">
        <f t="shared" si="24"/>
        <v>451.16664847780061</v>
      </c>
      <c r="AF62" s="23">
        <f t="shared" si="24"/>
        <v>460.18998144735667</v>
      </c>
      <c r="AG62" s="23">
        <f t="shared" si="24"/>
        <v>469.39378107630375</v>
      </c>
      <c r="AH62" s="23">
        <f t="shared" si="24"/>
        <v>478.78165669782993</v>
      </c>
      <c r="AI62" s="23">
        <f t="shared" si="24"/>
        <v>488.35728983178643</v>
      </c>
    </row>
    <row r="63" spans="1:35" s="23" customFormat="1" x14ac:dyDescent="0.25">
      <c r="A63" s="19" t="s">
        <v>201</v>
      </c>
      <c r="E63" s="29" t="s">
        <v>180</v>
      </c>
      <c r="F63" s="23">
        <f t="shared" ref="F63:AI63" si="25">F61*F62</f>
        <v>0</v>
      </c>
      <c r="G63" s="23">
        <f t="shared" si="25"/>
        <v>0</v>
      </c>
      <c r="H63" s="23">
        <f t="shared" si="25"/>
        <v>0</v>
      </c>
      <c r="I63" s="23">
        <f t="shared" si="25"/>
        <v>0</v>
      </c>
      <c r="J63" s="23">
        <f t="shared" si="25"/>
        <v>81858932.099999994</v>
      </c>
      <c r="K63" s="23">
        <f t="shared" si="25"/>
        <v>146118193.7985</v>
      </c>
      <c r="L63" s="23">
        <f t="shared" si="25"/>
        <v>170332065.91368002</v>
      </c>
      <c r="M63" s="23">
        <f t="shared" si="25"/>
        <v>173738707.23195356</v>
      </c>
      <c r="N63" s="23">
        <f t="shared" si="25"/>
        <v>177213481.37659267</v>
      </c>
      <c r="O63" s="23">
        <f t="shared" si="25"/>
        <v>180757751.00412452</v>
      </c>
      <c r="P63" s="23">
        <f t="shared" si="25"/>
        <v>184372906.024207</v>
      </c>
      <c r="Q63" s="23">
        <f t="shared" si="25"/>
        <v>188060364.14469111</v>
      </c>
      <c r="R63" s="23">
        <f t="shared" si="25"/>
        <v>191821571.42758498</v>
      </c>
      <c r="S63" s="23">
        <f t="shared" si="25"/>
        <v>195658002.85613665</v>
      </c>
      <c r="T63" s="23">
        <f t="shared" si="25"/>
        <v>199571162.91325942</v>
      </c>
      <c r="U63" s="23">
        <f t="shared" si="25"/>
        <v>203562586.17152455</v>
      </c>
      <c r="V63" s="23">
        <f t="shared" si="25"/>
        <v>207633837.89495507</v>
      </c>
      <c r="W63" s="23">
        <f t="shared" si="25"/>
        <v>211786514.65285417</v>
      </c>
      <c r="X63" s="23">
        <f t="shared" si="25"/>
        <v>216022244.94591126</v>
      </c>
      <c r="Y63" s="23">
        <f t="shared" si="25"/>
        <v>220342689.84482947</v>
      </c>
      <c r="Z63" s="23">
        <f t="shared" si="25"/>
        <v>224749543.64172608</v>
      </c>
      <c r="AA63" s="23">
        <f t="shared" si="25"/>
        <v>229244534.51456061</v>
      </c>
      <c r="AB63" s="23">
        <f t="shared" si="25"/>
        <v>233829425.20485181</v>
      </c>
      <c r="AC63" s="23">
        <f t="shared" si="25"/>
        <v>238506013.70894879</v>
      </c>
      <c r="AD63" s="23">
        <f t="shared" si="25"/>
        <v>243276133.98312777</v>
      </c>
      <c r="AE63" s="23">
        <f t="shared" si="25"/>
        <v>0</v>
      </c>
      <c r="AF63" s="23">
        <f t="shared" si="25"/>
        <v>0</v>
      </c>
      <c r="AG63" s="23">
        <f t="shared" si="25"/>
        <v>0</v>
      </c>
      <c r="AH63" s="23">
        <f t="shared" si="25"/>
        <v>0</v>
      </c>
      <c r="AI63" s="23">
        <f t="shared" si="25"/>
        <v>0</v>
      </c>
    </row>
    <row r="64" spans="1:35" s="23" customFormat="1" x14ac:dyDescent="0.25">
      <c r="A64" s="6" t="s">
        <v>202</v>
      </c>
      <c r="B64" s="10"/>
      <c r="C64" t="s">
        <v>173</v>
      </c>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row>
    <row r="65" spans="1:35" s="23" customFormat="1" x14ac:dyDescent="0.25">
      <c r="A65" s="19" t="s">
        <v>174</v>
      </c>
      <c r="D65" s="10"/>
      <c r="E65" s="29" t="s">
        <v>175</v>
      </c>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row>
    <row r="66" spans="1:35" s="23" customFormat="1" x14ac:dyDescent="0.25">
      <c r="A66" t="s">
        <v>184</v>
      </c>
      <c r="B66" s="10"/>
      <c r="C66" t="s">
        <v>165</v>
      </c>
      <c r="D66" s="10"/>
      <c r="E66" s="29" t="s">
        <v>177</v>
      </c>
      <c r="F66" s="23">
        <f t="shared" ref="F66:AI66" si="26">$B66*F$6</f>
        <v>0</v>
      </c>
      <c r="G66" s="23">
        <f t="shared" si="26"/>
        <v>0</v>
      </c>
      <c r="H66" s="23">
        <f t="shared" si="26"/>
        <v>0</v>
      </c>
      <c r="I66" s="23">
        <f t="shared" si="26"/>
        <v>0</v>
      </c>
      <c r="J66" s="23">
        <f t="shared" si="26"/>
        <v>0</v>
      </c>
      <c r="K66" s="23">
        <f t="shared" si="26"/>
        <v>0</v>
      </c>
      <c r="L66" s="23">
        <f t="shared" si="26"/>
        <v>0</v>
      </c>
      <c r="M66" s="23">
        <f t="shared" si="26"/>
        <v>0</v>
      </c>
      <c r="N66" s="23">
        <f t="shared" si="26"/>
        <v>0</v>
      </c>
      <c r="O66" s="23">
        <f t="shared" si="26"/>
        <v>0</v>
      </c>
      <c r="P66" s="23">
        <f t="shared" si="26"/>
        <v>0</v>
      </c>
      <c r="Q66" s="23">
        <f t="shared" si="26"/>
        <v>0</v>
      </c>
      <c r="R66" s="23">
        <f t="shared" si="26"/>
        <v>0</v>
      </c>
      <c r="S66" s="23">
        <f t="shared" si="26"/>
        <v>0</v>
      </c>
      <c r="T66" s="23">
        <f t="shared" si="26"/>
        <v>0</v>
      </c>
      <c r="U66" s="23">
        <f t="shared" si="26"/>
        <v>0</v>
      </c>
      <c r="V66" s="23">
        <f t="shared" si="26"/>
        <v>0</v>
      </c>
      <c r="W66" s="23">
        <f t="shared" si="26"/>
        <v>0</v>
      </c>
      <c r="X66" s="23">
        <f t="shared" si="26"/>
        <v>0</v>
      </c>
      <c r="Y66" s="23">
        <f t="shared" si="26"/>
        <v>0</v>
      </c>
      <c r="Z66" s="23">
        <f t="shared" si="26"/>
        <v>0</v>
      </c>
      <c r="AA66" s="23">
        <f t="shared" si="26"/>
        <v>0</v>
      </c>
      <c r="AB66" s="23">
        <f t="shared" si="26"/>
        <v>0</v>
      </c>
      <c r="AC66" s="23">
        <f t="shared" si="26"/>
        <v>0</v>
      </c>
      <c r="AD66" s="23">
        <f t="shared" si="26"/>
        <v>0</v>
      </c>
      <c r="AE66" s="23">
        <f t="shared" si="26"/>
        <v>0</v>
      </c>
      <c r="AF66" s="23">
        <f t="shared" si="26"/>
        <v>0</v>
      </c>
      <c r="AG66" s="23">
        <f t="shared" si="26"/>
        <v>0</v>
      </c>
      <c r="AH66" s="23">
        <f t="shared" si="26"/>
        <v>0</v>
      </c>
      <c r="AI66" s="23">
        <f t="shared" si="26"/>
        <v>0</v>
      </c>
    </row>
    <row r="67" spans="1:35" s="23" customFormat="1" x14ac:dyDescent="0.25">
      <c r="A67" s="19" t="s">
        <v>201</v>
      </c>
      <c r="E67" s="29" t="s">
        <v>180</v>
      </c>
      <c r="F67" s="23">
        <f t="shared" ref="F67:AI67" si="27">F65*F66</f>
        <v>0</v>
      </c>
      <c r="G67" s="23">
        <f t="shared" si="27"/>
        <v>0</v>
      </c>
      <c r="H67" s="23">
        <f t="shared" si="27"/>
        <v>0</v>
      </c>
      <c r="I67" s="23">
        <f t="shared" si="27"/>
        <v>0</v>
      </c>
      <c r="J67" s="23">
        <f t="shared" si="27"/>
        <v>0</v>
      </c>
      <c r="K67" s="23">
        <f t="shared" si="27"/>
        <v>0</v>
      </c>
      <c r="L67" s="23">
        <f t="shared" si="27"/>
        <v>0</v>
      </c>
      <c r="M67" s="23">
        <f t="shared" si="27"/>
        <v>0</v>
      </c>
      <c r="N67" s="23">
        <f t="shared" si="27"/>
        <v>0</v>
      </c>
      <c r="O67" s="23">
        <f t="shared" si="27"/>
        <v>0</v>
      </c>
      <c r="P67" s="23">
        <f t="shared" si="27"/>
        <v>0</v>
      </c>
      <c r="Q67" s="23">
        <f t="shared" si="27"/>
        <v>0</v>
      </c>
      <c r="R67" s="23">
        <f t="shared" si="27"/>
        <v>0</v>
      </c>
      <c r="S67" s="23">
        <f t="shared" si="27"/>
        <v>0</v>
      </c>
      <c r="T67" s="23">
        <f t="shared" si="27"/>
        <v>0</v>
      </c>
      <c r="U67" s="23">
        <f t="shared" si="27"/>
        <v>0</v>
      </c>
      <c r="V67" s="23">
        <f t="shared" si="27"/>
        <v>0</v>
      </c>
      <c r="W67" s="23">
        <f t="shared" si="27"/>
        <v>0</v>
      </c>
      <c r="X67" s="23">
        <f t="shared" si="27"/>
        <v>0</v>
      </c>
      <c r="Y67" s="23">
        <f t="shared" si="27"/>
        <v>0</v>
      </c>
      <c r="Z67" s="23">
        <f t="shared" si="27"/>
        <v>0</v>
      </c>
      <c r="AA67" s="23">
        <f t="shared" si="27"/>
        <v>0</v>
      </c>
      <c r="AB67" s="23">
        <f t="shared" si="27"/>
        <v>0</v>
      </c>
      <c r="AC67" s="23">
        <f t="shared" si="27"/>
        <v>0</v>
      </c>
      <c r="AD67" s="23">
        <f t="shared" si="27"/>
        <v>0</v>
      </c>
      <c r="AE67" s="23">
        <f t="shared" si="27"/>
        <v>0</v>
      </c>
      <c r="AF67" s="23">
        <f t="shared" si="27"/>
        <v>0</v>
      </c>
      <c r="AG67" s="23">
        <f t="shared" si="27"/>
        <v>0</v>
      </c>
      <c r="AH67" s="23">
        <f t="shared" si="27"/>
        <v>0</v>
      </c>
      <c r="AI67" s="23">
        <f t="shared" si="27"/>
        <v>0</v>
      </c>
    </row>
    <row r="68" spans="1:35" s="23" customFormat="1" x14ac:dyDescent="0.25">
      <c r="A68" s="6" t="s">
        <v>203</v>
      </c>
      <c r="B68" s="10"/>
      <c r="C68" t="s">
        <v>173</v>
      </c>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row>
    <row r="69" spans="1:35" s="23" customFormat="1" x14ac:dyDescent="0.25">
      <c r="A69" s="19" t="s">
        <v>174</v>
      </c>
      <c r="D69" s="10"/>
      <c r="E69" s="29" t="s">
        <v>175</v>
      </c>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row>
    <row r="70" spans="1:35" s="23" customFormat="1" x14ac:dyDescent="0.25">
      <c r="A70" t="s">
        <v>184</v>
      </c>
      <c r="B70" s="10"/>
      <c r="C70" t="s">
        <v>165</v>
      </c>
      <c r="D70" s="10"/>
      <c r="E70" s="29" t="s">
        <v>177</v>
      </c>
      <c r="F70" s="23">
        <f t="shared" ref="F70:AI70" si="28">$B70*F$6</f>
        <v>0</v>
      </c>
      <c r="G70" s="23">
        <f t="shared" si="28"/>
        <v>0</v>
      </c>
      <c r="H70" s="23">
        <f t="shared" si="28"/>
        <v>0</v>
      </c>
      <c r="I70" s="23">
        <f t="shared" si="28"/>
        <v>0</v>
      </c>
      <c r="J70" s="23">
        <f t="shared" si="28"/>
        <v>0</v>
      </c>
      <c r="K70" s="23">
        <f t="shared" si="28"/>
        <v>0</v>
      </c>
      <c r="L70" s="23">
        <f t="shared" si="28"/>
        <v>0</v>
      </c>
      <c r="M70" s="23">
        <f t="shared" si="28"/>
        <v>0</v>
      </c>
      <c r="N70" s="23">
        <f t="shared" si="28"/>
        <v>0</v>
      </c>
      <c r="O70" s="23">
        <f t="shared" si="28"/>
        <v>0</v>
      </c>
      <c r="P70" s="23">
        <f t="shared" si="28"/>
        <v>0</v>
      </c>
      <c r="Q70" s="23">
        <f t="shared" si="28"/>
        <v>0</v>
      </c>
      <c r="R70" s="23">
        <f t="shared" si="28"/>
        <v>0</v>
      </c>
      <c r="S70" s="23">
        <f t="shared" si="28"/>
        <v>0</v>
      </c>
      <c r="T70" s="23">
        <f t="shared" si="28"/>
        <v>0</v>
      </c>
      <c r="U70" s="23">
        <f t="shared" si="28"/>
        <v>0</v>
      </c>
      <c r="V70" s="23">
        <f t="shared" si="28"/>
        <v>0</v>
      </c>
      <c r="W70" s="23">
        <f t="shared" si="28"/>
        <v>0</v>
      </c>
      <c r="X70" s="23">
        <f t="shared" si="28"/>
        <v>0</v>
      </c>
      <c r="Y70" s="23">
        <f t="shared" si="28"/>
        <v>0</v>
      </c>
      <c r="Z70" s="23">
        <f t="shared" si="28"/>
        <v>0</v>
      </c>
      <c r="AA70" s="23">
        <f t="shared" si="28"/>
        <v>0</v>
      </c>
      <c r="AB70" s="23">
        <f t="shared" si="28"/>
        <v>0</v>
      </c>
      <c r="AC70" s="23">
        <f t="shared" si="28"/>
        <v>0</v>
      </c>
      <c r="AD70" s="23">
        <f t="shared" si="28"/>
        <v>0</v>
      </c>
      <c r="AE70" s="23">
        <f t="shared" si="28"/>
        <v>0</v>
      </c>
      <c r="AF70" s="23">
        <f t="shared" si="28"/>
        <v>0</v>
      </c>
      <c r="AG70" s="23">
        <f t="shared" si="28"/>
        <v>0</v>
      </c>
      <c r="AH70" s="23">
        <f t="shared" si="28"/>
        <v>0</v>
      </c>
      <c r="AI70" s="23">
        <f t="shared" si="28"/>
        <v>0</v>
      </c>
    </row>
    <row r="71" spans="1:35" s="23" customFormat="1" x14ac:dyDescent="0.25">
      <c r="A71" s="19" t="s">
        <v>201</v>
      </c>
      <c r="E71" s="29" t="s">
        <v>180</v>
      </c>
      <c r="F71" s="23">
        <f t="shared" ref="F71:AI71" si="29">F69*F70</f>
        <v>0</v>
      </c>
      <c r="G71" s="23">
        <f t="shared" si="29"/>
        <v>0</v>
      </c>
      <c r="H71" s="23">
        <f t="shared" si="29"/>
        <v>0</v>
      </c>
      <c r="I71" s="23">
        <f t="shared" si="29"/>
        <v>0</v>
      </c>
      <c r="J71" s="23">
        <f t="shared" si="29"/>
        <v>0</v>
      </c>
      <c r="K71" s="23">
        <f t="shared" si="29"/>
        <v>0</v>
      </c>
      <c r="L71" s="23">
        <f t="shared" si="29"/>
        <v>0</v>
      </c>
      <c r="M71" s="23">
        <f t="shared" si="29"/>
        <v>0</v>
      </c>
      <c r="N71" s="23">
        <f t="shared" si="29"/>
        <v>0</v>
      </c>
      <c r="O71" s="23">
        <f t="shared" si="29"/>
        <v>0</v>
      </c>
      <c r="P71" s="23">
        <f t="shared" si="29"/>
        <v>0</v>
      </c>
      <c r="Q71" s="23">
        <f t="shared" si="29"/>
        <v>0</v>
      </c>
      <c r="R71" s="23">
        <f t="shared" si="29"/>
        <v>0</v>
      </c>
      <c r="S71" s="23">
        <f t="shared" si="29"/>
        <v>0</v>
      </c>
      <c r="T71" s="23">
        <f t="shared" si="29"/>
        <v>0</v>
      </c>
      <c r="U71" s="23">
        <f t="shared" si="29"/>
        <v>0</v>
      </c>
      <c r="V71" s="23">
        <f t="shared" si="29"/>
        <v>0</v>
      </c>
      <c r="W71" s="23">
        <f t="shared" si="29"/>
        <v>0</v>
      </c>
      <c r="X71" s="23">
        <f t="shared" si="29"/>
        <v>0</v>
      </c>
      <c r="Y71" s="23">
        <f t="shared" si="29"/>
        <v>0</v>
      </c>
      <c r="Z71" s="23">
        <f t="shared" si="29"/>
        <v>0</v>
      </c>
      <c r="AA71" s="23">
        <f t="shared" si="29"/>
        <v>0</v>
      </c>
      <c r="AB71" s="23">
        <f t="shared" si="29"/>
        <v>0</v>
      </c>
      <c r="AC71" s="23">
        <f t="shared" si="29"/>
        <v>0</v>
      </c>
      <c r="AD71" s="23">
        <f t="shared" si="29"/>
        <v>0</v>
      </c>
      <c r="AE71" s="23">
        <f t="shared" si="29"/>
        <v>0</v>
      </c>
      <c r="AF71" s="23">
        <f t="shared" si="29"/>
        <v>0</v>
      </c>
      <c r="AG71" s="23">
        <f t="shared" si="29"/>
        <v>0</v>
      </c>
      <c r="AH71" s="23">
        <f t="shared" si="29"/>
        <v>0</v>
      </c>
      <c r="AI71" s="23">
        <f t="shared" si="29"/>
        <v>0</v>
      </c>
    </row>
    <row r="72" spans="1:35" s="23" customFormat="1" x14ac:dyDescent="0.25">
      <c r="A72" s="6" t="s">
        <v>204</v>
      </c>
      <c r="B72" s="10"/>
      <c r="C72" t="s">
        <v>173</v>
      </c>
      <c r="E72" s="29"/>
    </row>
    <row r="73" spans="1:35" s="23" customFormat="1" x14ac:dyDescent="0.25">
      <c r="A73" s="19" t="s">
        <v>205</v>
      </c>
      <c r="D73" s="10"/>
      <c r="E73" s="29" t="s">
        <v>192</v>
      </c>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row>
    <row r="74" spans="1:35" s="23" customFormat="1" x14ac:dyDescent="0.25">
      <c r="A74" t="s">
        <v>184</v>
      </c>
      <c r="B74" s="10"/>
      <c r="C74" t="s">
        <v>193</v>
      </c>
      <c r="D74" s="10"/>
      <c r="E74" s="29" t="s">
        <v>194</v>
      </c>
      <c r="F74" s="23">
        <f t="shared" ref="F74:AI74" si="30">$B74*F$6</f>
        <v>0</v>
      </c>
      <c r="G74" s="23">
        <f t="shared" si="30"/>
        <v>0</v>
      </c>
      <c r="H74" s="23">
        <f t="shared" si="30"/>
        <v>0</v>
      </c>
      <c r="I74" s="23">
        <f t="shared" si="30"/>
        <v>0</v>
      </c>
      <c r="J74" s="23">
        <f t="shared" si="30"/>
        <v>0</v>
      </c>
      <c r="K74" s="23">
        <f t="shared" si="30"/>
        <v>0</v>
      </c>
      <c r="L74" s="23">
        <f t="shared" si="30"/>
        <v>0</v>
      </c>
      <c r="M74" s="23">
        <f t="shared" si="30"/>
        <v>0</v>
      </c>
      <c r="N74" s="23">
        <f t="shared" si="30"/>
        <v>0</v>
      </c>
      <c r="O74" s="23">
        <f t="shared" si="30"/>
        <v>0</v>
      </c>
      <c r="P74" s="23">
        <f t="shared" si="30"/>
        <v>0</v>
      </c>
      <c r="Q74" s="23">
        <f t="shared" si="30"/>
        <v>0</v>
      </c>
      <c r="R74" s="23">
        <f t="shared" si="30"/>
        <v>0</v>
      </c>
      <c r="S74" s="23">
        <f t="shared" si="30"/>
        <v>0</v>
      </c>
      <c r="T74" s="23">
        <f t="shared" si="30"/>
        <v>0</v>
      </c>
      <c r="U74" s="23">
        <f t="shared" si="30"/>
        <v>0</v>
      </c>
      <c r="V74" s="23">
        <f t="shared" si="30"/>
        <v>0</v>
      </c>
      <c r="W74" s="23">
        <f t="shared" si="30"/>
        <v>0</v>
      </c>
      <c r="X74" s="23">
        <f t="shared" si="30"/>
        <v>0</v>
      </c>
      <c r="Y74" s="23">
        <f t="shared" si="30"/>
        <v>0</v>
      </c>
      <c r="Z74" s="23">
        <f t="shared" si="30"/>
        <v>0</v>
      </c>
      <c r="AA74" s="23">
        <f t="shared" si="30"/>
        <v>0</v>
      </c>
      <c r="AB74" s="23">
        <f t="shared" si="30"/>
        <v>0</v>
      </c>
      <c r="AC74" s="23">
        <f t="shared" si="30"/>
        <v>0</v>
      </c>
      <c r="AD74" s="23">
        <f t="shared" si="30"/>
        <v>0</v>
      </c>
      <c r="AE74" s="23">
        <f t="shared" si="30"/>
        <v>0</v>
      </c>
      <c r="AF74" s="23">
        <f t="shared" si="30"/>
        <v>0</v>
      </c>
      <c r="AG74" s="23">
        <f t="shared" si="30"/>
        <v>0</v>
      </c>
      <c r="AH74" s="23">
        <f t="shared" si="30"/>
        <v>0</v>
      </c>
      <c r="AI74" s="23">
        <f t="shared" si="30"/>
        <v>0</v>
      </c>
    </row>
    <row r="75" spans="1:35" s="23" customFormat="1" x14ac:dyDescent="0.25">
      <c r="A75" s="19" t="s">
        <v>201</v>
      </c>
      <c r="E75" s="29" t="s">
        <v>180</v>
      </c>
      <c r="F75" s="23">
        <f t="shared" ref="F75:AI75" si="31">F73*F74</f>
        <v>0</v>
      </c>
      <c r="G75" s="23">
        <f t="shared" si="31"/>
        <v>0</v>
      </c>
      <c r="H75" s="23">
        <f t="shared" si="31"/>
        <v>0</v>
      </c>
      <c r="I75" s="23">
        <f t="shared" si="31"/>
        <v>0</v>
      </c>
      <c r="J75" s="23">
        <f t="shared" si="31"/>
        <v>0</v>
      </c>
      <c r="K75" s="23">
        <f t="shared" si="31"/>
        <v>0</v>
      </c>
      <c r="L75" s="23">
        <f t="shared" si="31"/>
        <v>0</v>
      </c>
      <c r="M75" s="23">
        <f t="shared" si="31"/>
        <v>0</v>
      </c>
      <c r="N75" s="23">
        <f t="shared" si="31"/>
        <v>0</v>
      </c>
      <c r="O75" s="23">
        <f t="shared" si="31"/>
        <v>0</v>
      </c>
      <c r="P75" s="23">
        <f t="shared" si="31"/>
        <v>0</v>
      </c>
      <c r="Q75" s="23">
        <f t="shared" si="31"/>
        <v>0</v>
      </c>
      <c r="R75" s="23">
        <f t="shared" si="31"/>
        <v>0</v>
      </c>
      <c r="S75" s="23">
        <f t="shared" si="31"/>
        <v>0</v>
      </c>
      <c r="T75" s="23">
        <f t="shared" si="31"/>
        <v>0</v>
      </c>
      <c r="U75" s="23">
        <f t="shared" si="31"/>
        <v>0</v>
      </c>
      <c r="V75" s="23">
        <f t="shared" si="31"/>
        <v>0</v>
      </c>
      <c r="W75" s="23">
        <f t="shared" si="31"/>
        <v>0</v>
      </c>
      <c r="X75" s="23">
        <f t="shared" si="31"/>
        <v>0</v>
      </c>
      <c r="Y75" s="23">
        <f t="shared" si="31"/>
        <v>0</v>
      </c>
      <c r="Z75" s="23">
        <f t="shared" si="31"/>
        <v>0</v>
      </c>
      <c r="AA75" s="23">
        <f t="shared" si="31"/>
        <v>0</v>
      </c>
      <c r="AB75" s="23">
        <f t="shared" si="31"/>
        <v>0</v>
      </c>
      <c r="AC75" s="23">
        <f t="shared" si="31"/>
        <v>0</v>
      </c>
      <c r="AD75" s="23">
        <f t="shared" si="31"/>
        <v>0</v>
      </c>
      <c r="AE75" s="23">
        <f t="shared" si="31"/>
        <v>0</v>
      </c>
      <c r="AF75" s="23">
        <f t="shared" si="31"/>
        <v>0</v>
      </c>
      <c r="AG75" s="23">
        <f t="shared" si="31"/>
        <v>0</v>
      </c>
      <c r="AH75" s="23">
        <f t="shared" si="31"/>
        <v>0</v>
      </c>
      <c r="AI75" s="23">
        <f t="shared" si="31"/>
        <v>0</v>
      </c>
    </row>
    <row r="76" spans="1:35" s="23" customFormat="1" x14ac:dyDescent="0.25">
      <c r="A76" s="6" t="s">
        <v>206</v>
      </c>
      <c r="B76" s="10"/>
      <c r="C76" t="s">
        <v>173</v>
      </c>
      <c r="E76" s="29"/>
    </row>
    <row r="77" spans="1:35" s="23" customFormat="1" x14ac:dyDescent="0.25">
      <c r="A77" s="19" t="s">
        <v>205</v>
      </c>
      <c r="D77" s="10"/>
      <c r="E77" s="29" t="s">
        <v>192</v>
      </c>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row>
    <row r="78" spans="1:35" s="23" customFormat="1" x14ac:dyDescent="0.25">
      <c r="A78" t="s">
        <v>184</v>
      </c>
      <c r="B78" s="10"/>
      <c r="C78" t="s">
        <v>193</v>
      </c>
      <c r="D78" s="10"/>
      <c r="E78" s="29" t="s">
        <v>194</v>
      </c>
      <c r="F78" s="23">
        <f t="shared" ref="F78:AI78" si="32">$B78*F$6</f>
        <v>0</v>
      </c>
      <c r="G78" s="23">
        <f t="shared" si="32"/>
        <v>0</v>
      </c>
      <c r="H78" s="23">
        <f t="shared" si="32"/>
        <v>0</v>
      </c>
      <c r="I78" s="23">
        <f t="shared" si="32"/>
        <v>0</v>
      </c>
      <c r="J78" s="23">
        <f t="shared" si="32"/>
        <v>0</v>
      </c>
      <c r="K78" s="23">
        <f t="shared" si="32"/>
        <v>0</v>
      </c>
      <c r="L78" s="23">
        <f t="shared" si="32"/>
        <v>0</v>
      </c>
      <c r="M78" s="23">
        <f t="shared" si="32"/>
        <v>0</v>
      </c>
      <c r="N78" s="23">
        <f t="shared" si="32"/>
        <v>0</v>
      </c>
      <c r="O78" s="23">
        <f t="shared" si="32"/>
        <v>0</v>
      </c>
      <c r="P78" s="23">
        <f t="shared" si="32"/>
        <v>0</v>
      </c>
      <c r="Q78" s="23">
        <f t="shared" si="32"/>
        <v>0</v>
      </c>
      <c r="R78" s="23">
        <f t="shared" si="32"/>
        <v>0</v>
      </c>
      <c r="S78" s="23">
        <f t="shared" si="32"/>
        <v>0</v>
      </c>
      <c r="T78" s="23">
        <f t="shared" si="32"/>
        <v>0</v>
      </c>
      <c r="U78" s="23">
        <f t="shared" si="32"/>
        <v>0</v>
      </c>
      <c r="V78" s="23">
        <f t="shared" si="32"/>
        <v>0</v>
      </c>
      <c r="W78" s="23">
        <f t="shared" si="32"/>
        <v>0</v>
      </c>
      <c r="X78" s="23">
        <f t="shared" si="32"/>
        <v>0</v>
      </c>
      <c r="Y78" s="23">
        <f t="shared" si="32"/>
        <v>0</v>
      </c>
      <c r="Z78" s="23">
        <f t="shared" si="32"/>
        <v>0</v>
      </c>
      <c r="AA78" s="23">
        <f t="shared" si="32"/>
        <v>0</v>
      </c>
      <c r="AB78" s="23">
        <f t="shared" si="32"/>
        <v>0</v>
      </c>
      <c r="AC78" s="23">
        <f t="shared" si="32"/>
        <v>0</v>
      </c>
      <c r="AD78" s="23">
        <f t="shared" si="32"/>
        <v>0</v>
      </c>
      <c r="AE78" s="23">
        <f t="shared" si="32"/>
        <v>0</v>
      </c>
      <c r="AF78" s="23">
        <f t="shared" si="32"/>
        <v>0</v>
      </c>
      <c r="AG78" s="23">
        <f t="shared" si="32"/>
        <v>0</v>
      </c>
      <c r="AH78" s="23">
        <f t="shared" si="32"/>
        <v>0</v>
      </c>
      <c r="AI78" s="23">
        <f t="shared" si="32"/>
        <v>0</v>
      </c>
    </row>
    <row r="79" spans="1:35" s="23" customFormat="1" x14ac:dyDescent="0.25">
      <c r="A79" s="19" t="s">
        <v>201</v>
      </c>
      <c r="E79" s="29" t="s">
        <v>180</v>
      </c>
      <c r="F79" s="23">
        <f t="shared" ref="F79:AI79" si="33">F77*F78</f>
        <v>0</v>
      </c>
      <c r="G79" s="23">
        <f t="shared" si="33"/>
        <v>0</v>
      </c>
      <c r="H79" s="23">
        <f t="shared" si="33"/>
        <v>0</v>
      </c>
      <c r="I79" s="23">
        <f t="shared" si="33"/>
        <v>0</v>
      </c>
      <c r="J79" s="23">
        <f t="shared" si="33"/>
        <v>0</v>
      </c>
      <c r="K79" s="23">
        <f t="shared" si="33"/>
        <v>0</v>
      </c>
      <c r="L79" s="23">
        <f t="shared" si="33"/>
        <v>0</v>
      </c>
      <c r="M79" s="23">
        <f t="shared" si="33"/>
        <v>0</v>
      </c>
      <c r="N79" s="23">
        <f t="shared" si="33"/>
        <v>0</v>
      </c>
      <c r="O79" s="23">
        <f t="shared" si="33"/>
        <v>0</v>
      </c>
      <c r="P79" s="23">
        <f t="shared" si="33"/>
        <v>0</v>
      </c>
      <c r="Q79" s="23">
        <f t="shared" si="33"/>
        <v>0</v>
      </c>
      <c r="R79" s="23">
        <f t="shared" si="33"/>
        <v>0</v>
      </c>
      <c r="S79" s="23">
        <f t="shared" si="33"/>
        <v>0</v>
      </c>
      <c r="T79" s="23">
        <f t="shared" si="33"/>
        <v>0</v>
      </c>
      <c r="U79" s="23">
        <f t="shared" si="33"/>
        <v>0</v>
      </c>
      <c r="V79" s="23">
        <f t="shared" si="33"/>
        <v>0</v>
      </c>
      <c r="W79" s="23">
        <f t="shared" si="33"/>
        <v>0</v>
      </c>
      <c r="X79" s="23">
        <f t="shared" si="33"/>
        <v>0</v>
      </c>
      <c r="Y79" s="23">
        <f t="shared" si="33"/>
        <v>0</v>
      </c>
      <c r="Z79" s="23">
        <f t="shared" si="33"/>
        <v>0</v>
      </c>
      <c r="AA79" s="23">
        <f t="shared" si="33"/>
        <v>0</v>
      </c>
      <c r="AB79" s="23">
        <f t="shared" si="33"/>
        <v>0</v>
      </c>
      <c r="AC79" s="23">
        <f t="shared" si="33"/>
        <v>0</v>
      </c>
      <c r="AD79" s="23">
        <f t="shared" si="33"/>
        <v>0</v>
      </c>
      <c r="AE79" s="23">
        <f t="shared" si="33"/>
        <v>0</v>
      </c>
      <c r="AF79" s="23">
        <f t="shared" si="33"/>
        <v>0</v>
      </c>
      <c r="AG79" s="23">
        <f t="shared" si="33"/>
        <v>0</v>
      </c>
      <c r="AH79" s="23">
        <f t="shared" si="33"/>
        <v>0</v>
      </c>
      <c r="AI79" s="23">
        <f t="shared" si="33"/>
        <v>0</v>
      </c>
    </row>
    <row r="80" spans="1:35" s="23" customFormat="1" x14ac:dyDescent="0.25">
      <c r="A80" s="6" t="s">
        <v>207</v>
      </c>
      <c r="B80" s="10" t="s">
        <v>359</v>
      </c>
      <c r="C80" t="s">
        <v>173</v>
      </c>
      <c r="E80" s="29"/>
    </row>
    <row r="81" spans="1:35" s="23" customFormat="1" x14ac:dyDescent="0.25">
      <c r="A81" s="19" t="s">
        <v>174</v>
      </c>
      <c r="D81" s="10" t="s">
        <v>356</v>
      </c>
      <c r="E81" s="29" t="s">
        <v>175</v>
      </c>
      <c r="F81" s="22"/>
      <c r="G81" s="22"/>
      <c r="H81" s="22"/>
      <c r="I81" s="22"/>
      <c r="J81" s="22">
        <f>14000/L23*J23</f>
        <v>7000</v>
      </c>
      <c r="K81" s="22">
        <f>14000/M23*K23</f>
        <v>12250</v>
      </c>
      <c r="L81" s="22">
        <v>14000</v>
      </c>
      <c r="M81" s="22">
        <v>14000</v>
      </c>
      <c r="N81" s="22">
        <v>14000</v>
      </c>
      <c r="O81" s="22">
        <v>14000</v>
      </c>
      <c r="P81" s="22">
        <v>14000</v>
      </c>
      <c r="Q81" s="22">
        <v>14000</v>
      </c>
      <c r="R81" s="22">
        <v>14000</v>
      </c>
      <c r="S81" s="22">
        <v>14000</v>
      </c>
      <c r="T81" s="22">
        <v>14000</v>
      </c>
      <c r="U81" s="22">
        <v>14000</v>
      </c>
      <c r="V81" s="22">
        <v>14000</v>
      </c>
      <c r="W81" s="22">
        <v>14000</v>
      </c>
      <c r="X81" s="22">
        <v>14000</v>
      </c>
      <c r="Y81" s="22">
        <v>14000</v>
      </c>
      <c r="Z81" s="22">
        <v>14000</v>
      </c>
      <c r="AA81" s="22">
        <v>14000</v>
      </c>
      <c r="AB81" s="22">
        <v>14000</v>
      </c>
      <c r="AC81" s="22">
        <v>14000</v>
      </c>
      <c r="AD81" s="22">
        <v>14000</v>
      </c>
      <c r="AE81" s="22"/>
      <c r="AF81" s="22"/>
      <c r="AG81" s="22"/>
      <c r="AH81" s="22"/>
      <c r="AI81" s="22"/>
    </row>
    <row r="82" spans="1:35" s="23" customFormat="1" x14ac:dyDescent="0.25">
      <c r="A82" t="s">
        <v>184</v>
      </c>
      <c r="B82" s="22">
        <v>1400</v>
      </c>
      <c r="C82" t="s">
        <v>165</v>
      </c>
      <c r="D82" s="10" t="s">
        <v>356</v>
      </c>
      <c r="E82" s="29" t="s">
        <v>177</v>
      </c>
      <c r="F82" s="23">
        <f t="shared" ref="F82:AI82" si="34">$B82*F$6</f>
        <v>1400</v>
      </c>
      <c r="G82" s="23">
        <f t="shared" si="34"/>
        <v>1428</v>
      </c>
      <c r="H82" s="23">
        <f t="shared" si="34"/>
        <v>1456.56</v>
      </c>
      <c r="I82" s="23">
        <f t="shared" si="34"/>
        <v>1485.6912</v>
      </c>
      <c r="J82" s="23">
        <f t="shared" si="34"/>
        <v>1515.4050239999999</v>
      </c>
      <c r="K82" s="23">
        <f t="shared" si="34"/>
        <v>1545.71312448</v>
      </c>
      <c r="L82" s="23">
        <f t="shared" si="34"/>
        <v>1576.6273869696001</v>
      </c>
      <c r="M82" s="23">
        <f t="shared" si="34"/>
        <v>1608.1599347089918</v>
      </c>
      <c r="N82" s="23">
        <f t="shared" si="34"/>
        <v>1640.3231334031718</v>
      </c>
      <c r="O82" s="23">
        <f t="shared" si="34"/>
        <v>1673.1295960712353</v>
      </c>
      <c r="P82" s="23">
        <f t="shared" si="34"/>
        <v>1706.59218799266</v>
      </c>
      <c r="Q82" s="23">
        <f t="shared" si="34"/>
        <v>1740.7240317525129</v>
      </c>
      <c r="R82" s="23">
        <f t="shared" si="34"/>
        <v>1775.5385123875633</v>
      </c>
      <c r="S82" s="23">
        <f t="shared" si="34"/>
        <v>1811.0492826353145</v>
      </c>
      <c r="T82" s="23">
        <f t="shared" si="34"/>
        <v>1847.270268288021</v>
      </c>
      <c r="U82" s="23">
        <f t="shared" si="34"/>
        <v>1884.2156736537809</v>
      </c>
      <c r="V82" s="23">
        <f t="shared" si="34"/>
        <v>1921.8999871268568</v>
      </c>
      <c r="W82" s="23">
        <f t="shared" si="34"/>
        <v>1960.3379868693942</v>
      </c>
      <c r="X82" s="23">
        <f t="shared" si="34"/>
        <v>1999.5447466067817</v>
      </c>
      <c r="Y82" s="23">
        <f t="shared" si="34"/>
        <v>2039.5356415389174</v>
      </c>
      <c r="Z82" s="23">
        <f t="shared" si="34"/>
        <v>2080.3263543696958</v>
      </c>
      <c r="AA82" s="23">
        <f t="shared" si="34"/>
        <v>2121.9328814570895</v>
      </c>
      <c r="AB82" s="23">
        <f t="shared" si="34"/>
        <v>2164.3715390862317</v>
      </c>
      <c r="AC82" s="23">
        <f t="shared" si="34"/>
        <v>2207.6589698679559</v>
      </c>
      <c r="AD82" s="23">
        <f t="shared" si="34"/>
        <v>2251.8121492653149</v>
      </c>
      <c r="AE82" s="23">
        <f t="shared" si="34"/>
        <v>2296.8483922506211</v>
      </c>
      <c r="AF82" s="23">
        <f t="shared" si="34"/>
        <v>2342.7853600956341</v>
      </c>
      <c r="AG82" s="23">
        <f t="shared" si="34"/>
        <v>2389.6410672975462</v>
      </c>
      <c r="AH82" s="23">
        <f t="shared" si="34"/>
        <v>2437.4338886434975</v>
      </c>
      <c r="AI82" s="23">
        <f t="shared" si="34"/>
        <v>2486.1825664163671</v>
      </c>
    </row>
    <row r="83" spans="1:35" s="23" customFormat="1" x14ac:dyDescent="0.25">
      <c r="A83" s="19" t="s">
        <v>201</v>
      </c>
      <c r="E83" s="29" t="s">
        <v>180</v>
      </c>
      <c r="F83" s="23">
        <f t="shared" ref="F83:AI83" si="35">F81*F82</f>
        <v>0</v>
      </c>
      <c r="G83" s="23">
        <f t="shared" si="35"/>
        <v>0</v>
      </c>
      <c r="H83" s="23">
        <f t="shared" si="35"/>
        <v>0</v>
      </c>
      <c r="I83" s="23">
        <f t="shared" si="35"/>
        <v>0</v>
      </c>
      <c r="J83" s="23">
        <f t="shared" si="35"/>
        <v>10607835.168</v>
      </c>
      <c r="K83" s="23">
        <f t="shared" si="35"/>
        <v>18934985.774879999</v>
      </c>
      <c r="L83" s="23">
        <f t="shared" si="35"/>
        <v>22072783.417574402</v>
      </c>
      <c r="M83" s="23">
        <f t="shared" si="35"/>
        <v>22514239.085925885</v>
      </c>
      <c r="N83" s="23">
        <f t="shared" si="35"/>
        <v>22964523.867644407</v>
      </c>
      <c r="O83" s="23">
        <f t="shared" si="35"/>
        <v>23423814.344997294</v>
      </c>
      <c r="P83" s="23">
        <f t="shared" si="35"/>
        <v>23892290.631897241</v>
      </c>
      <c r="Q83" s="23">
        <f t="shared" si="35"/>
        <v>24370136.444535181</v>
      </c>
      <c r="R83" s="23">
        <f t="shared" si="35"/>
        <v>24857539.173425887</v>
      </c>
      <c r="S83" s="23">
        <f t="shared" si="35"/>
        <v>25354689.956894401</v>
      </c>
      <c r="T83" s="23">
        <f t="shared" si="35"/>
        <v>25861783.756032296</v>
      </c>
      <c r="U83" s="23">
        <f t="shared" si="35"/>
        <v>26379019.431152932</v>
      </c>
      <c r="V83" s="23">
        <f t="shared" si="35"/>
        <v>26906599.819775995</v>
      </c>
      <c r="W83" s="23">
        <f t="shared" si="35"/>
        <v>27444731.816171519</v>
      </c>
      <c r="X83" s="23">
        <f t="shared" si="35"/>
        <v>27993626.452494945</v>
      </c>
      <c r="Y83" s="23">
        <f t="shared" si="35"/>
        <v>28553498.981544845</v>
      </c>
      <c r="Z83" s="23">
        <f t="shared" si="35"/>
        <v>29124568.96117574</v>
      </c>
      <c r="AA83" s="23">
        <f t="shared" si="35"/>
        <v>29707060.340399254</v>
      </c>
      <c r="AB83" s="23">
        <f t="shared" si="35"/>
        <v>30301201.547207244</v>
      </c>
      <c r="AC83" s="23">
        <f t="shared" si="35"/>
        <v>30907225.578151383</v>
      </c>
      <c r="AD83" s="23">
        <f t="shared" si="35"/>
        <v>31525370.089714408</v>
      </c>
      <c r="AE83" s="23">
        <f t="shared" si="35"/>
        <v>0</v>
      </c>
      <c r="AF83" s="23">
        <f t="shared" si="35"/>
        <v>0</v>
      </c>
      <c r="AG83" s="23">
        <f t="shared" si="35"/>
        <v>0</v>
      </c>
      <c r="AH83" s="23">
        <f t="shared" si="35"/>
        <v>0</v>
      </c>
      <c r="AI83" s="23">
        <f t="shared" si="35"/>
        <v>0</v>
      </c>
    </row>
    <row r="84" spans="1:35" s="23" customFormat="1" x14ac:dyDescent="0.25">
      <c r="A84" s="6" t="s">
        <v>208</v>
      </c>
      <c r="B84" s="10"/>
      <c r="C84" t="s">
        <v>173</v>
      </c>
      <c r="E84" s="29"/>
    </row>
    <row r="85" spans="1:35" s="23" customFormat="1" x14ac:dyDescent="0.25">
      <c r="A85" s="19" t="s">
        <v>174</v>
      </c>
      <c r="D85" s="10"/>
      <c r="E85" s="29" t="s">
        <v>175</v>
      </c>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row>
    <row r="86" spans="1:35" s="23" customFormat="1" x14ac:dyDescent="0.25">
      <c r="A86" t="s">
        <v>184</v>
      </c>
      <c r="B86" s="10"/>
      <c r="C86" t="s">
        <v>165</v>
      </c>
      <c r="D86" s="10"/>
      <c r="E86" s="29" t="s">
        <v>177</v>
      </c>
      <c r="F86" s="23">
        <f t="shared" ref="F86:AI86" si="36">$B86*F$6</f>
        <v>0</v>
      </c>
      <c r="G86" s="23">
        <f t="shared" si="36"/>
        <v>0</v>
      </c>
      <c r="H86" s="23">
        <f t="shared" si="36"/>
        <v>0</v>
      </c>
      <c r="I86" s="23">
        <f t="shared" si="36"/>
        <v>0</v>
      </c>
      <c r="J86" s="23">
        <f t="shared" si="36"/>
        <v>0</v>
      </c>
      <c r="K86" s="23">
        <f t="shared" si="36"/>
        <v>0</v>
      </c>
      <c r="L86" s="23">
        <f t="shared" si="36"/>
        <v>0</v>
      </c>
      <c r="M86" s="23">
        <f t="shared" si="36"/>
        <v>0</v>
      </c>
      <c r="N86" s="23">
        <f t="shared" si="36"/>
        <v>0</v>
      </c>
      <c r="O86" s="23">
        <f t="shared" si="36"/>
        <v>0</v>
      </c>
      <c r="P86" s="23">
        <f t="shared" si="36"/>
        <v>0</v>
      </c>
      <c r="Q86" s="23">
        <f t="shared" si="36"/>
        <v>0</v>
      </c>
      <c r="R86" s="23">
        <f t="shared" si="36"/>
        <v>0</v>
      </c>
      <c r="S86" s="23">
        <f t="shared" si="36"/>
        <v>0</v>
      </c>
      <c r="T86" s="23">
        <f t="shared" si="36"/>
        <v>0</v>
      </c>
      <c r="U86" s="23">
        <f t="shared" si="36"/>
        <v>0</v>
      </c>
      <c r="V86" s="23">
        <f t="shared" si="36"/>
        <v>0</v>
      </c>
      <c r="W86" s="23">
        <f t="shared" si="36"/>
        <v>0</v>
      </c>
      <c r="X86" s="23">
        <f t="shared" si="36"/>
        <v>0</v>
      </c>
      <c r="Y86" s="23">
        <f t="shared" si="36"/>
        <v>0</v>
      </c>
      <c r="Z86" s="23">
        <f t="shared" si="36"/>
        <v>0</v>
      </c>
      <c r="AA86" s="23">
        <f t="shared" si="36"/>
        <v>0</v>
      </c>
      <c r="AB86" s="23">
        <f t="shared" si="36"/>
        <v>0</v>
      </c>
      <c r="AC86" s="23">
        <f t="shared" si="36"/>
        <v>0</v>
      </c>
      <c r="AD86" s="23">
        <f t="shared" si="36"/>
        <v>0</v>
      </c>
      <c r="AE86" s="23">
        <f t="shared" si="36"/>
        <v>0</v>
      </c>
      <c r="AF86" s="23">
        <f t="shared" si="36"/>
        <v>0</v>
      </c>
      <c r="AG86" s="23">
        <f t="shared" si="36"/>
        <v>0</v>
      </c>
      <c r="AH86" s="23">
        <f t="shared" si="36"/>
        <v>0</v>
      </c>
      <c r="AI86" s="23">
        <f t="shared" si="36"/>
        <v>0</v>
      </c>
    </row>
    <row r="87" spans="1:35" s="23" customFormat="1" x14ac:dyDescent="0.25">
      <c r="A87" s="19" t="s">
        <v>201</v>
      </c>
      <c r="E87" s="29" t="s">
        <v>180</v>
      </c>
      <c r="F87" s="23">
        <f t="shared" ref="F87:AI87" si="37">F85*F86</f>
        <v>0</v>
      </c>
      <c r="G87" s="23">
        <f t="shared" si="37"/>
        <v>0</v>
      </c>
      <c r="H87" s="23">
        <f t="shared" si="37"/>
        <v>0</v>
      </c>
      <c r="I87" s="23">
        <f t="shared" si="37"/>
        <v>0</v>
      </c>
      <c r="J87" s="23">
        <f t="shared" si="37"/>
        <v>0</v>
      </c>
      <c r="K87" s="23">
        <f t="shared" si="37"/>
        <v>0</v>
      </c>
      <c r="L87" s="23">
        <f t="shared" si="37"/>
        <v>0</v>
      </c>
      <c r="M87" s="23">
        <f t="shared" si="37"/>
        <v>0</v>
      </c>
      <c r="N87" s="23">
        <f t="shared" si="37"/>
        <v>0</v>
      </c>
      <c r="O87" s="23">
        <f t="shared" si="37"/>
        <v>0</v>
      </c>
      <c r="P87" s="23">
        <f t="shared" si="37"/>
        <v>0</v>
      </c>
      <c r="Q87" s="23">
        <f t="shared" si="37"/>
        <v>0</v>
      </c>
      <c r="R87" s="23">
        <f t="shared" si="37"/>
        <v>0</v>
      </c>
      <c r="S87" s="23">
        <f t="shared" si="37"/>
        <v>0</v>
      </c>
      <c r="T87" s="23">
        <f t="shared" si="37"/>
        <v>0</v>
      </c>
      <c r="U87" s="23">
        <f t="shared" si="37"/>
        <v>0</v>
      </c>
      <c r="V87" s="23">
        <f t="shared" si="37"/>
        <v>0</v>
      </c>
      <c r="W87" s="23">
        <f t="shared" si="37"/>
        <v>0</v>
      </c>
      <c r="X87" s="23">
        <f t="shared" si="37"/>
        <v>0</v>
      </c>
      <c r="Y87" s="23">
        <f t="shared" si="37"/>
        <v>0</v>
      </c>
      <c r="Z87" s="23">
        <f t="shared" si="37"/>
        <v>0</v>
      </c>
      <c r="AA87" s="23">
        <f t="shared" si="37"/>
        <v>0</v>
      </c>
      <c r="AB87" s="23">
        <f t="shared" si="37"/>
        <v>0</v>
      </c>
      <c r="AC87" s="23">
        <f t="shared" si="37"/>
        <v>0</v>
      </c>
      <c r="AD87" s="23">
        <f t="shared" si="37"/>
        <v>0</v>
      </c>
      <c r="AE87" s="23">
        <f t="shared" si="37"/>
        <v>0</v>
      </c>
      <c r="AF87" s="23">
        <f t="shared" si="37"/>
        <v>0</v>
      </c>
      <c r="AG87" s="23">
        <f t="shared" si="37"/>
        <v>0</v>
      </c>
      <c r="AH87" s="23">
        <f t="shared" si="37"/>
        <v>0</v>
      </c>
      <c r="AI87" s="23">
        <f t="shared" si="37"/>
        <v>0</v>
      </c>
    </row>
    <row r="88" spans="1:35" s="23" customFormat="1" x14ac:dyDescent="0.25">
      <c r="A88" s="6" t="s">
        <v>209</v>
      </c>
      <c r="B88" s="10"/>
      <c r="C88" t="s">
        <v>210</v>
      </c>
      <c r="E88" s="29"/>
    </row>
    <row r="89" spans="1:35" s="23" customFormat="1" x14ac:dyDescent="0.25">
      <c r="A89" s="19" t="s">
        <v>174</v>
      </c>
      <c r="D89" s="10"/>
      <c r="E89" s="29" t="s">
        <v>175</v>
      </c>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row>
    <row r="90" spans="1:35" s="23" customFormat="1" x14ac:dyDescent="0.25">
      <c r="A90" t="s">
        <v>184</v>
      </c>
      <c r="B90" s="10"/>
      <c r="C90" t="s">
        <v>165</v>
      </c>
      <c r="D90" s="10"/>
      <c r="E90" s="29" t="s">
        <v>177</v>
      </c>
      <c r="F90" s="23">
        <f t="shared" ref="F90:AI90" si="38">$B90*F$6</f>
        <v>0</v>
      </c>
      <c r="G90" s="23">
        <f t="shared" si="38"/>
        <v>0</v>
      </c>
      <c r="H90" s="23">
        <f t="shared" si="38"/>
        <v>0</v>
      </c>
      <c r="I90" s="23">
        <f t="shared" si="38"/>
        <v>0</v>
      </c>
      <c r="J90" s="23">
        <f t="shared" si="38"/>
        <v>0</v>
      </c>
      <c r="K90" s="23">
        <f t="shared" si="38"/>
        <v>0</v>
      </c>
      <c r="L90" s="23">
        <f t="shared" si="38"/>
        <v>0</v>
      </c>
      <c r="M90" s="23">
        <f t="shared" si="38"/>
        <v>0</v>
      </c>
      <c r="N90" s="23">
        <f t="shared" si="38"/>
        <v>0</v>
      </c>
      <c r="O90" s="23">
        <f t="shared" si="38"/>
        <v>0</v>
      </c>
      <c r="P90" s="23">
        <f t="shared" si="38"/>
        <v>0</v>
      </c>
      <c r="Q90" s="23">
        <f t="shared" si="38"/>
        <v>0</v>
      </c>
      <c r="R90" s="23">
        <f t="shared" si="38"/>
        <v>0</v>
      </c>
      <c r="S90" s="23">
        <f t="shared" si="38"/>
        <v>0</v>
      </c>
      <c r="T90" s="23">
        <f t="shared" si="38"/>
        <v>0</v>
      </c>
      <c r="U90" s="23">
        <f t="shared" si="38"/>
        <v>0</v>
      </c>
      <c r="V90" s="23">
        <f t="shared" si="38"/>
        <v>0</v>
      </c>
      <c r="W90" s="23">
        <f t="shared" si="38"/>
        <v>0</v>
      </c>
      <c r="X90" s="23">
        <f t="shared" si="38"/>
        <v>0</v>
      </c>
      <c r="Y90" s="23">
        <f t="shared" si="38"/>
        <v>0</v>
      </c>
      <c r="Z90" s="23">
        <f t="shared" si="38"/>
        <v>0</v>
      </c>
      <c r="AA90" s="23">
        <f t="shared" si="38"/>
        <v>0</v>
      </c>
      <c r="AB90" s="23">
        <f t="shared" si="38"/>
        <v>0</v>
      </c>
      <c r="AC90" s="23">
        <f t="shared" si="38"/>
        <v>0</v>
      </c>
      <c r="AD90" s="23">
        <f t="shared" si="38"/>
        <v>0</v>
      </c>
      <c r="AE90" s="23">
        <f t="shared" si="38"/>
        <v>0</v>
      </c>
      <c r="AF90" s="23">
        <f t="shared" si="38"/>
        <v>0</v>
      </c>
      <c r="AG90" s="23">
        <f t="shared" si="38"/>
        <v>0</v>
      </c>
      <c r="AH90" s="23">
        <f t="shared" si="38"/>
        <v>0</v>
      </c>
      <c r="AI90" s="23">
        <f t="shared" si="38"/>
        <v>0</v>
      </c>
    </row>
    <row r="91" spans="1:35" s="23" customFormat="1" x14ac:dyDescent="0.25">
      <c r="A91" s="19" t="s">
        <v>201</v>
      </c>
      <c r="E91" s="29" t="s">
        <v>180</v>
      </c>
      <c r="F91" s="23">
        <f t="shared" ref="F91:AI91" si="39">F89*F90</f>
        <v>0</v>
      </c>
      <c r="G91" s="23">
        <f t="shared" si="39"/>
        <v>0</v>
      </c>
      <c r="H91" s="23">
        <f t="shared" si="39"/>
        <v>0</v>
      </c>
      <c r="I91" s="23">
        <f t="shared" si="39"/>
        <v>0</v>
      </c>
      <c r="J91" s="23">
        <f t="shared" si="39"/>
        <v>0</v>
      </c>
      <c r="K91" s="23">
        <f t="shared" si="39"/>
        <v>0</v>
      </c>
      <c r="L91" s="23">
        <f t="shared" si="39"/>
        <v>0</v>
      </c>
      <c r="M91" s="23">
        <f t="shared" si="39"/>
        <v>0</v>
      </c>
      <c r="N91" s="23">
        <f t="shared" si="39"/>
        <v>0</v>
      </c>
      <c r="O91" s="23">
        <f t="shared" si="39"/>
        <v>0</v>
      </c>
      <c r="P91" s="23">
        <f t="shared" si="39"/>
        <v>0</v>
      </c>
      <c r="Q91" s="23">
        <f t="shared" si="39"/>
        <v>0</v>
      </c>
      <c r="R91" s="23">
        <f t="shared" si="39"/>
        <v>0</v>
      </c>
      <c r="S91" s="23">
        <f t="shared" si="39"/>
        <v>0</v>
      </c>
      <c r="T91" s="23">
        <f t="shared" si="39"/>
        <v>0</v>
      </c>
      <c r="U91" s="23">
        <f t="shared" si="39"/>
        <v>0</v>
      </c>
      <c r="V91" s="23">
        <f t="shared" si="39"/>
        <v>0</v>
      </c>
      <c r="W91" s="23">
        <f t="shared" si="39"/>
        <v>0</v>
      </c>
      <c r="X91" s="23">
        <f t="shared" si="39"/>
        <v>0</v>
      </c>
      <c r="Y91" s="23">
        <f t="shared" si="39"/>
        <v>0</v>
      </c>
      <c r="Z91" s="23">
        <f t="shared" si="39"/>
        <v>0</v>
      </c>
      <c r="AA91" s="23">
        <f t="shared" si="39"/>
        <v>0</v>
      </c>
      <c r="AB91" s="23">
        <f t="shared" si="39"/>
        <v>0</v>
      </c>
      <c r="AC91" s="23">
        <f t="shared" si="39"/>
        <v>0</v>
      </c>
      <c r="AD91" s="23">
        <f t="shared" si="39"/>
        <v>0</v>
      </c>
      <c r="AE91" s="23">
        <f t="shared" si="39"/>
        <v>0</v>
      </c>
      <c r="AF91" s="23">
        <f t="shared" si="39"/>
        <v>0</v>
      </c>
      <c r="AG91" s="23">
        <f t="shared" si="39"/>
        <v>0</v>
      </c>
      <c r="AH91" s="23">
        <f t="shared" si="39"/>
        <v>0</v>
      </c>
      <c r="AI91" s="23">
        <f t="shared" si="39"/>
        <v>0</v>
      </c>
    </row>
    <row r="92" spans="1:35" s="23" customFormat="1" x14ac:dyDescent="0.25">
      <c r="A92" s="6" t="s">
        <v>211</v>
      </c>
      <c r="B92" s="10"/>
      <c r="C92" t="s">
        <v>173</v>
      </c>
      <c r="D92" s="10"/>
      <c r="E92" s="29" t="s">
        <v>180</v>
      </c>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row>
    <row r="93" spans="1:35" s="23" customFormat="1" x14ac:dyDescent="0.25">
      <c r="A93" s="6" t="s">
        <v>212</v>
      </c>
      <c r="B93" s="10" t="s">
        <v>360</v>
      </c>
      <c r="C93" t="s">
        <v>173</v>
      </c>
      <c r="D93" s="10" t="s">
        <v>356</v>
      </c>
      <c r="E93" s="29" t="s">
        <v>180</v>
      </c>
      <c r="F93" s="22"/>
      <c r="G93" s="22"/>
      <c r="H93" s="22"/>
      <c r="I93" s="22"/>
      <c r="J93" s="22">
        <f>30000000/L23*J23*J$6</f>
        <v>16236482.4</v>
      </c>
      <c r="K93" s="22">
        <f>30000000/M23*K23*K$6</f>
        <v>28982121.083999999</v>
      </c>
      <c r="L93" s="22">
        <f t="shared" ref="L93:AD93" si="40">30000000*L$6</f>
        <v>33784872.577920005</v>
      </c>
      <c r="M93" s="22">
        <f t="shared" si="40"/>
        <v>34460570.029478393</v>
      </c>
      <c r="N93" s="22">
        <f t="shared" si="40"/>
        <v>35149781.430067964</v>
      </c>
      <c r="O93" s="22">
        <f t="shared" si="40"/>
        <v>35852777.058669329</v>
      </c>
      <c r="P93" s="22">
        <f t="shared" si="40"/>
        <v>36569832.599842712</v>
      </c>
      <c r="Q93" s="22">
        <f t="shared" si="40"/>
        <v>37301229.251839563</v>
      </c>
      <c r="R93" s="22">
        <f t="shared" si="40"/>
        <v>38047253.836876355</v>
      </c>
      <c r="S93" s="22">
        <f t="shared" si="40"/>
        <v>38808198.913613886</v>
      </c>
      <c r="T93" s="22">
        <f t="shared" si="40"/>
        <v>39584362.891886167</v>
      </c>
      <c r="U93" s="22">
        <f t="shared" si="40"/>
        <v>40376050.14972388</v>
      </c>
      <c r="V93" s="22">
        <f t="shared" si="40"/>
        <v>41183571.152718358</v>
      </c>
      <c r="W93" s="22">
        <f t="shared" si="40"/>
        <v>42007242.575772732</v>
      </c>
      <c r="X93" s="22">
        <f t="shared" si="40"/>
        <v>42847387.427288182</v>
      </c>
      <c r="Y93" s="22">
        <f t="shared" si="40"/>
        <v>43704335.175833941</v>
      </c>
      <c r="Z93" s="22">
        <f t="shared" si="40"/>
        <v>44578421.879350625</v>
      </c>
      <c r="AA93" s="22">
        <f t="shared" si="40"/>
        <v>45469990.316937633</v>
      </c>
      <c r="AB93" s="22">
        <f t="shared" si="40"/>
        <v>46379390.12327639</v>
      </c>
      <c r="AC93" s="22">
        <f t="shared" si="40"/>
        <v>47306977.925741911</v>
      </c>
      <c r="AD93" s="22">
        <f t="shared" si="40"/>
        <v>48253117.484256752</v>
      </c>
      <c r="AE93" s="22"/>
      <c r="AF93" s="22"/>
      <c r="AG93" s="22"/>
      <c r="AH93" s="22"/>
      <c r="AI93" s="22"/>
    </row>
    <row r="94" spans="1:35" s="23" customFormat="1" x14ac:dyDescent="0.25">
      <c r="A94" s="6" t="s">
        <v>213</v>
      </c>
      <c r="D94" s="10"/>
      <c r="E94" s="29" t="s">
        <v>180</v>
      </c>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row>
    <row r="95" spans="1:35" s="23" customFormat="1" x14ac:dyDescent="0.25">
      <c r="A95" s="6" t="s">
        <v>214</v>
      </c>
      <c r="D95" s="10"/>
      <c r="E95" s="29" t="s">
        <v>180</v>
      </c>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row>
    <row r="96" spans="1:35" s="23" customFormat="1" x14ac:dyDescent="0.25">
      <c r="A96" s="6" t="s">
        <v>215</v>
      </c>
      <c r="B96" s="10"/>
      <c r="C96" t="s">
        <v>173</v>
      </c>
      <c r="D96" s="10"/>
      <c r="E96" s="29" t="s">
        <v>180</v>
      </c>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row>
    <row r="97" spans="1:35" s="23" customFormat="1" x14ac:dyDescent="0.25">
      <c r="A97" s="6" t="s">
        <v>216</v>
      </c>
      <c r="B97" s="10"/>
      <c r="C97" t="s">
        <v>173</v>
      </c>
      <c r="D97" s="10"/>
      <c r="E97" s="29" t="s">
        <v>180</v>
      </c>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row>
    <row r="98" spans="1:35" s="45" customFormat="1" x14ac:dyDescent="0.25">
      <c r="A98" s="53" t="s">
        <v>217</v>
      </c>
      <c r="E98" s="46" t="s">
        <v>180</v>
      </c>
      <c r="F98" s="45">
        <f t="shared" ref="F98:AI98" si="41">SUM(F92:F97)+F91+F87+F83+F79+F75+F63+F67+F71</f>
        <v>0</v>
      </c>
      <c r="G98" s="45">
        <f t="shared" si="41"/>
        <v>0</v>
      </c>
      <c r="H98" s="45">
        <f t="shared" si="41"/>
        <v>0</v>
      </c>
      <c r="I98" s="45">
        <f t="shared" si="41"/>
        <v>0</v>
      </c>
      <c r="J98" s="45">
        <f t="shared" si="41"/>
        <v>108703249.668</v>
      </c>
      <c r="K98" s="45">
        <f t="shared" si="41"/>
        <v>194035300.65737998</v>
      </c>
      <c r="L98" s="45">
        <f t="shared" si="41"/>
        <v>226189721.90917444</v>
      </c>
      <c r="M98" s="45">
        <f t="shared" si="41"/>
        <v>230713516.34735784</v>
      </c>
      <c r="N98" s="45">
        <f t="shared" si="41"/>
        <v>235327786.67430502</v>
      </c>
      <c r="O98" s="45">
        <f t="shared" si="41"/>
        <v>240034342.40779114</v>
      </c>
      <c r="P98" s="45">
        <f t="shared" si="41"/>
        <v>244835029.25594693</v>
      </c>
      <c r="Q98" s="45">
        <f t="shared" si="41"/>
        <v>249731729.84106585</v>
      </c>
      <c r="R98" s="45">
        <f t="shared" si="41"/>
        <v>254726364.43788722</v>
      </c>
      <c r="S98" s="45">
        <f t="shared" si="41"/>
        <v>259820891.72664493</v>
      </c>
      <c r="T98" s="45">
        <f t="shared" si="41"/>
        <v>265017309.56117788</v>
      </c>
      <c r="U98" s="45">
        <f t="shared" si="41"/>
        <v>270317655.75240135</v>
      </c>
      <c r="V98" s="45">
        <f t="shared" si="41"/>
        <v>275724008.8674494</v>
      </c>
      <c r="W98" s="45">
        <f t="shared" si="41"/>
        <v>281238489.04479843</v>
      </c>
      <c r="X98" s="45">
        <f t="shared" si="41"/>
        <v>286863258.82569438</v>
      </c>
      <c r="Y98" s="45">
        <f t="shared" si="41"/>
        <v>292600524.00220823</v>
      </c>
      <c r="Z98" s="45">
        <f t="shared" si="41"/>
        <v>298452534.48225248</v>
      </c>
      <c r="AA98" s="45">
        <f t="shared" si="41"/>
        <v>304421585.17189753</v>
      </c>
      <c r="AB98" s="45">
        <f t="shared" si="41"/>
        <v>310510016.87533545</v>
      </c>
      <c r="AC98" s="45">
        <f t="shared" si="41"/>
        <v>316720217.21284211</v>
      </c>
      <c r="AD98" s="45">
        <f t="shared" si="41"/>
        <v>323054621.55709893</v>
      </c>
      <c r="AE98" s="45">
        <f t="shared" si="41"/>
        <v>0</v>
      </c>
      <c r="AF98" s="45">
        <f t="shared" si="41"/>
        <v>0</v>
      </c>
      <c r="AG98" s="45">
        <f t="shared" si="41"/>
        <v>0</v>
      </c>
      <c r="AH98" s="45">
        <f t="shared" si="41"/>
        <v>0</v>
      </c>
      <c r="AI98" s="45">
        <f t="shared" si="41"/>
        <v>0</v>
      </c>
    </row>
    <row r="99" spans="1:35" s="23" customFormat="1" x14ac:dyDescent="0.25">
      <c r="A99" s="6"/>
      <c r="E99" s="29"/>
    </row>
    <row r="100" spans="1:35" s="45" customFormat="1" x14ac:dyDescent="0.25">
      <c r="A100" s="6" t="s">
        <v>218</v>
      </c>
      <c r="B100" s="21"/>
      <c r="C100" s="21"/>
      <c r="D100" s="21"/>
      <c r="E100" s="44" t="s">
        <v>180</v>
      </c>
      <c r="F100" s="45">
        <f t="shared" ref="F100:AI100" si="42">F56-F98</f>
        <v>0</v>
      </c>
      <c r="G100" s="45">
        <f t="shared" si="42"/>
        <v>0</v>
      </c>
      <c r="H100" s="45">
        <f t="shared" si="42"/>
        <v>0</v>
      </c>
      <c r="I100" s="45">
        <f t="shared" si="42"/>
        <v>0</v>
      </c>
      <c r="J100" s="45">
        <f t="shared" si="42"/>
        <v>145560064.71599996</v>
      </c>
      <c r="K100" s="45">
        <f t="shared" si="42"/>
        <v>259824715.51806009</v>
      </c>
      <c r="L100" s="45">
        <f t="shared" si="42"/>
        <v>302881382.66105282</v>
      </c>
      <c r="M100" s="45">
        <f t="shared" si="42"/>
        <v>308939010.31427383</v>
      </c>
      <c r="N100" s="45">
        <f t="shared" si="42"/>
        <v>315117790.52055937</v>
      </c>
      <c r="O100" s="45">
        <f t="shared" si="42"/>
        <v>321420146.33097053</v>
      </c>
      <c r="P100" s="45">
        <f t="shared" si="42"/>
        <v>327848549.25759</v>
      </c>
      <c r="Q100" s="45">
        <f t="shared" si="42"/>
        <v>334405520.24274158</v>
      </c>
      <c r="R100" s="45">
        <f t="shared" si="42"/>
        <v>341093630.6475966</v>
      </c>
      <c r="S100" s="45">
        <f t="shared" si="42"/>
        <v>347915503.26054841</v>
      </c>
      <c r="T100" s="45">
        <f t="shared" si="42"/>
        <v>354873813.32575953</v>
      </c>
      <c r="U100" s="45">
        <f t="shared" si="42"/>
        <v>361971289.59227455</v>
      </c>
      <c r="V100" s="45">
        <f t="shared" si="42"/>
        <v>369210715.38412011</v>
      </c>
      <c r="W100" s="45">
        <f t="shared" si="42"/>
        <v>376594929.69180268</v>
      </c>
      <c r="X100" s="45">
        <f t="shared" si="42"/>
        <v>384126828.28563863</v>
      </c>
      <c r="Y100" s="45">
        <f t="shared" si="42"/>
        <v>200151286.99359417</v>
      </c>
      <c r="Z100" s="45">
        <f t="shared" si="42"/>
        <v>204154312.73346609</v>
      </c>
      <c r="AA100" s="45">
        <f t="shared" si="42"/>
        <v>208237398.98813534</v>
      </c>
      <c r="AB100" s="45">
        <f t="shared" si="42"/>
        <v>212402146.96789807</v>
      </c>
      <c r="AC100" s="45">
        <f t="shared" si="42"/>
        <v>216650189.90725607</v>
      </c>
      <c r="AD100" s="45">
        <f t="shared" si="42"/>
        <v>220983193.70540112</v>
      </c>
      <c r="AE100" s="45">
        <f t="shared" si="42"/>
        <v>0</v>
      </c>
      <c r="AF100" s="45">
        <f t="shared" si="42"/>
        <v>0</v>
      </c>
      <c r="AG100" s="45">
        <f t="shared" si="42"/>
        <v>0</v>
      </c>
      <c r="AH100" s="45">
        <f t="shared" si="42"/>
        <v>0</v>
      </c>
      <c r="AI100" s="45">
        <f t="shared" si="42"/>
        <v>0</v>
      </c>
    </row>
    <row r="101" spans="1:35" s="45" customFormat="1" x14ac:dyDescent="0.25">
      <c r="A101" s="6" t="s">
        <v>219</v>
      </c>
      <c r="B101" s="21"/>
      <c r="C101" s="21"/>
      <c r="D101" s="21"/>
      <c r="E101" s="44" t="s">
        <v>180</v>
      </c>
      <c r="F101" s="45">
        <f t="shared" ref="F101:AI101" si="43">F57-F98</f>
        <v>0</v>
      </c>
      <c r="G101" s="45">
        <f t="shared" si="43"/>
        <v>0</v>
      </c>
      <c r="H101" s="45">
        <f t="shared" si="43"/>
        <v>0</v>
      </c>
      <c r="I101" s="45">
        <f t="shared" si="43"/>
        <v>0</v>
      </c>
      <c r="J101" s="45">
        <f t="shared" si="43"/>
        <v>74357677.231199995</v>
      </c>
      <c r="K101" s="45">
        <f t="shared" si="43"/>
        <v>132728453.85769206</v>
      </c>
      <c r="L101" s="45">
        <f t="shared" si="43"/>
        <v>154723454.78268093</v>
      </c>
      <c r="M101" s="45">
        <f t="shared" si="43"/>
        <v>157817923.87833455</v>
      </c>
      <c r="N101" s="45">
        <f t="shared" si="43"/>
        <v>160974282.3559013</v>
      </c>
      <c r="O101" s="45">
        <f t="shared" si="43"/>
        <v>164193768.00301927</v>
      </c>
      <c r="P101" s="45">
        <f t="shared" si="43"/>
        <v>167477643.36307973</v>
      </c>
      <c r="Q101" s="45">
        <f t="shared" si="43"/>
        <v>170827196.23034129</v>
      </c>
      <c r="R101" s="45">
        <f t="shared" si="43"/>
        <v>174243740.15494809</v>
      </c>
      <c r="S101" s="45">
        <f t="shared" si="43"/>
        <v>177728614.95804703</v>
      </c>
      <c r="T101" s="45">
        <f t="shared" si="43"/>
        <v>181283187.25720796</v>
      </c>
      <c r="U101" s="45">
        <f t="shared" si="43"/>
        <v>184908851.00235212</v>
      </c>
      <c r="V101" s="45">
        <f t="shared" si="43"/>
        <v>188607028.02239919</v>
      </c>
      <c r="W101" s="45">
        <f t="shared" si="43"/>
        <v>192379168.58284718</v>
      </c>
      <c r="X101" s="45">
        <f t="shared" si="43"/>
        <v>196226751.95450413</v>
      </c>
      <c r="Y101" s="45">
        <f t="shared" si="43"/>
        <v>200151286.99359417</v>
      </c>
      <c r="Z101" s="45">
        <f t="shared" si="43"/>
        <v>204154312.73346609</v>
      </c>
      <c r="AA101" s="45">
        <f t="shared" si="43"/>
        <v>208237398.98813534</v>
      </c>
      <c r="AB101" s="45">
        <f t="shared" si="43"/>
        <v>212402146.96789807</v>
      </c>
      <c r="AC101" s="45">
        <f t="shared" si="43"/>
        <v>216650189.90725607</v>
      </c>
      <c r="AD101" s="45">
        <f t="shared" si="43"/>
        <v>220983193.70540112</v>
      </c>
      <c r="AE101" s="45">
        <f t="shared" si="43"/>
        <v>0</v>
      </c>
      <c r="AF101" s="45">
        <f t="shared" si="43"/>
        <v>0</v>
      </c>
      <c r="AG101" s="45">
        <f t="shared" si="43"/>
        <v>0</v>
      </c>
      <c r="AH101" s="45">
        <f t="shared" si="43"/>
        <v>0</v>
      </c>
      <c r="AI101" s="45">
        <f t="shared" si="43"/>
        <v>0</v>
      </c>
    </row>
    <row r="102" spans="1:35" x14ac:dyDescent="0.25">
      <c r="A102" s="6"/>
      <c r="E102" s="29"/>
    </row>
    <row r="103" spans="1:35" x14ac:dyDescent="0.25">
      <c r="A103" s="9" t="s">
        <v>220</v>
      </c>
      <c r="B103" s="5"/>
      <c r="C103" s="5"/>
      <c r="D103" s="5"/>
      <c r="E103" s="30"/>
    </row>
    <row r="104" spans="1:35" s="23" customFormat="1" x14ac:dyDescent="0.25">
      <c r="A104" s="21" t="s">
        <v>221</v>
      </c>
      <c r="B104" s="10"/>
      <c r="C104" t="s">
        <v>173</v>
      </c>
      <c r="D104" s="10" t="s">
        <v>361</v>
      </c>
      <c r="E104" s="29" t="s">
        <v>180</v>
      </c>
      <c r="F104" s="22">
        <v>20000000</v>
      </c>
      <c r="G104" s="22">
        <v>20000000</v>
      </c>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row>
    <row r="105" spans="1:35" s="23" customFormat="1" x14ac:dyDescent="0.25">
      <c r="A105" s="19" t="s">
        <v>222</v>
      </c>
      <c r="B105" s="10" t="s">
        <v>362</v>
      </c>
      <c r="C105" t="s">
        <v>173</v>
      </c>
      <c r="D105" s="10" t="s">
        <v>361</v>
      </c>
      <c r="E105" s="29" t="s">
        <v>180</v>
      </c>
      <c r="F105" s="22"/>
      <c r="G105" s="22">
        <v>50000000</v>
      </c>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row>
    <row r="106" spans="1:35" s="23" customFormat="1" x14ac:dyDescent="0.25">
      <c r="A106" s="19" t="s">
        <v>223</v>
      </c>
      <c r="B106" s="10" t="s">
        <v>363</v>
      </c>
      <c r="C106" t="s">
        <v>173</v>
      </c>
      <c r="D106" s="10" t="s">
        <v>361</v>
      </c>
      <c r="E106" s="29" t="s">
        <v>180</v>
      </c>
      <c r="F106" s="22"/>
      <c r="G106" s="22">
        <v>30000000</v>
      </c>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row>
    <row r="107" spans="1:35" s="23" customFormat="1" x14ac:dyDescent="0.25">
      <c r="A107" s="19" t="s">
        <v>224</v>
      </c>
      <c r="B107" s="10" t="s">
        <v>364</v>
      </c>
      <c r="C107" t="s">
        <v>173</v>
      </c>
      <c r="D107" s="10" t="s">
        <v>361</v>
      </c>
      <c r="E107" s="29" t="s">
        <v>180</v>
      </c>
      <c r="F107" s="22"/>
      <c r="G107" s="22">
        <v>70000000</v>
      </c>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row>
    <row r="108" spans="1:35" s="23" customFormat="1" x14ac:dyDescent="0.25">
      <c r="A108" s="19" t="s">
        <v>225</v>
      </c>
      <c r="B108" s="10" t="s">
        <v>365</v>
      </c>
      <c r="C108" t="s">
        <v>173</v>
      </c>
      <c r="D108" s="10" t="s">
        <v>361</v>
      </c>
      <c r="E108" s="29" t="s">
        <v>180</v>
      </c>
      <c r="F108" s="22"/>
      <c r="G108" s="22"/>
      <c r="H108" s="22">
        <v>50000000</v>
      </c>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row>
    <row r="109" spans="1:35" s="23" customFormat="1" x14ac:dyDescent="0.25">
      <c r="A109" s="19" t="s">
        <v>226</v>
      </c>
      <c r="B109" s="10" t="s">
        <v>366</v>
      </c>
      <c r="C109" t="s">
        <v>173</v>
      </c>
      <c r="D109" s="10" t="s">
        <v>361</v>
      </c>
      <c r="E109" s="29" t="s">
        <v>180</v>
      </c>
      <c r="F109" s="22"/>
      <c r="G109" s="22"/>
      <c r="H109" s="22">
        <v>50000000</v>
      </c>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row>
    <row r="110" spans="1:35" s="21" customFormat="1" x14ac:dyDescent="0.25">
      <c r="A110" s="6" t="s">
        <v>227</v>
      </c>
      <c r="E110" s="44" t="s">
        <v>180</v>
      </c>
      <c r="F110" s="45">
        <f t="shared" ref="F110:AI110" si="44">SUM(F105:F109)</f>
        <v>0</v>
      </c>
      <c r="G110" s="45">
        <f t="shared" si="44"/>
        <v>150000000</v>
      </c>
      <c r="H110" s="45">
        <f t="shared" si="44"/>
        <v>100000000</v>
      </c>
      <c r="I110" s="45">
        <f t="shared" si="44"/>
        <v>0</v>
      </c>
      <c r="J110" s="45">
        <f t="shared" si="44"/>
        <v>0</v>
      </c>
      <c r="K110" s="45">
        <f t="shared" si="44"/>
        <v>0</v>
      </c>
      <c r="L110" s="45">
        <f t="shared" si="44"/>
        <v>0</v>
      </c>
      <c r="M110" s="45">
        <f t="shared" si="44"/>
        <v>0</v>
      </c>
      <c r="N110" s="45">
        <f t="shared" si="44"/>
        <v>0</v>
      </c>
      <c r="O110" s="45">
        <f t="shared" si="44"/>
        <v>0</v>
      </c>
      <c r="P110" s="45">
        <f t="shared" si="44"/>
        <v>0</v>
      </c>
      <c r="Q110" s="45">
        <f t="shared" si="44"/>
        <v>0</v>
      </c>
      <c r="R110" s="45">
        <f t="shared" si="44"/>
        <v>0</v>
      </c>
      <c r="S110" s="45">
        <f t="shared" si="44"/>
        <v>0</v>
      </c>
      <c r="T110" s="45">
        <f t="shared" si="44"/>
        <v>0</v>
      </c>
      <c r="U110" s="45">
        <f t="shared" si="44"/>
        <v>0</v>
      </c>
      <c r="V110" s="45">
        <f t="shared" si="44"/>
        <v>0</v>
      </c>
      <c r="W110" s="45">
        <f t="shared" si="44"/>
        <v>0</v>
      </c>
      <c r="X110" s="45">
        <f t="shared" si="44"/>
        <v>0</v>
      </c>
      <c r="Y110" s="45">
        <f t="shared" si="44"/>
        <v>0</v>
      </c>
      <c r="Z110" s="45">
        <f t="shared" si="44"/>
        <v>0</v>
      </c>
      <c r="AA110" s="45">
        <f t="shared" si="44"/>
        <v>0</v>
      </c>
      <c r="AB110" s="45">
        <f t="shared" si="44"/>
        <v>0</v>
      </c>
      <c r="AC110" s="45">
        <f t="shared" si="44"/>
        <v>0</v>
      </c>
      <c r="AD110" s="45">
        <f t="shared" si="44"/>
        <v>0</v>
      </c>
      <c r="AE110" s="45">
        <f t="shared" si="44"/>
        <v>0</v>
      </c>
      <c r="AF110" s="45">
        <f t="shared" si="44"/>
        <v>0</v>
      </c>
      <c r="AG110" s="45">
        <f t="shared" si="44"/>
        <v>0</v>
      </c>
      <c r="AH110" s="45">
        <f t="shared" si="44"/>
        <v>0</v>
      </c>
      <c r="AI110" s="45">
        <f t="shared" si="44"/>
        <v>0</v>
      </c>
    </row>
    <row r="111" spans="1:35" s="23" customFormat="1" x14ac:dyDescent="0.25">
      <c r="A111" s="6" t="s">
        <v>228</v>
      </c>
      <c r="B111" s="10"/>
      <c r="C111" t="s">
        <v>173</v>
      </c>
      <c r="D111" s="10" t="s">
        <v>367</v>
      </c>
      <c r="E111" s="29" t="s">
        <v>180</v>
      </c>
      <c r="F111" s="22"/>
      <c r="G111" s="22"/>
      <c r="H111" s="22">
        <v>100000000</v>
      </c>
      <c r="I111" s="22">
        <v>100000000</v>
      </c>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row>
    <row r="112" spans="1:35" s="23" customFormat="1" x14ac:dyDescent="0.25">
      <c r="A112" s="6" t="s">
        <v>229</v>
      </c>
      <c r="B112" s="10"/>
      <c r="C112" t="s">
        <v>173</v>
      </c>
      <c r="D112" s="10" t="s">
        <v>368</v>
      </c>
      <c r="E112" s="29" t="s">
        <v>180</v>
      </c>
      <c r="F112" s="22"/>
      <c r="G112" s="22">
        <v>30000000</v>
      </c>
      <c r="H112" s="22">
        <v>30000000</v>
      </c>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row>
    <row r="113" spans="1:35" s="23" customFormat="1" x14ac:dyDescent="0.25">
      <c r="A113" s="6" t="s">
        <v>230</v>
      </c>
      <c r="B113" s="10"/>
      <c r="C113" t="s">
        <v>173</v>
      </c>
      <c r="D113" s="10" t="s">
        <v>369</v>
      </c>
      <c r="E113" s="29" t="s">
        <v>180</v>
      </c>
      <c r="F113" s="22"/>
      <c r="G113" s="22">
        <v>30000000</v>
      </c>
      <c r="H113" s="22">
        <v>30000000</v>
      </c>
      <c r="I113" s="22">
        <v>30000000</v>
      </c>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row>
    <row r="114" spans="1:35" s="23" customFormat="1" x14ac:dyDescent="0.25">
      <c r="A114" s="6" t="s">
        <v>231</v>
      </c>
      <c r="B114" s="10"/>
      <c r="C114" t="s">
        <v>173</v>
      </c>
      <c r="D114" s="10" t="s">
        <v>370</v>
      </c>
      <c r="E114" s="29" t="s">
        <v>180</v>
      </c>
      <c r="F114" s="22"/>
      <c r="G114" s="22">
        <v>10000000</v>
      </c>
      <c r="H114" s="22">
        <v>10000000</v>
      </c>
      <c r="I114" s="22">
        <v>10000000</v>
      </c>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row>
    <row r="115" spans="1:35" s="21" customFormat="1" x14ac:dyDescent="0.25">
      <c r="A115" s="6" t="s">
        <v>232</v>
      </c>
      <c r="E115" s="44" t="s">
        <v>180</v>
      </c>
      <c r="F115" s="45">
        <f t="shared" ref="F115:AI115" si="45">SUM(F110:F114)+F104</f>
        <v>20000000</v>
      </c>
      <c r="G115" s="45">
        <f t="shared" si="45"/>
        <v>240000000</v>
      </c>
      <c r="H115" s="45">
        <f t="shared" si="45"/>
        <v>270000000</v>
      </c>
      <c r="I115" s="45">
        <f t="shared" si="45"/>
        <v>140000000</v>
      </c>
      <c r="J115" s="45">
        <f t="shared" si="45"/>
        <v>0</v>
      </c>
      <c r="K115" s="45">
        <f t="shared" si="45"/>
        <v>0</v>
      </c>
      <c r="L115" s="45">
        <f t="shared" si="45"/>
        <v>0</v>
      </c>
      <c r="M115" s="45">
        <f t="shared" si="45"/>
        <v>0</v>
      </c>
      <c r="N115" s="45">
        <f t="shared" si="45"/>
        <v>0</v>
      </c>
      <c r="O115" s="45">
        <f t="shared" si="45"/>
        <v>0</v>
      </c>
      <c r="P115" s="45">
        <f t="shared" si="45"/>
        <v>0</v>
      </c>
      <c r="Q115" s="45">
        <f t="shared" si="45"/>
        <v>0</v>
      </c>
      <c r="R115" s="45">
        <f t="shared" si="45"/>
        <v>0</v>
      </c>
      <c r="S115" s="45">
        <f t="shared" si="45"/>
        <v>0</v>
      </c>
      <c r="T115" s="45">
        <f t="shared" si="45"/>
        <v>0</v>
      </c>
      <c r="U115" s="45">
        <f t="shared" si="45"/>
        <v>0</v>
      </c>
      <c r="V115" s="45">
        <f t="shared" si="45"/>
        <v>0</v>
      </c>
      <c r="W115" s="45">
        <f t="shared" si="45"/>
        <v>0</v>
      </c>
      <c r="X115" s="45">
        <f t="shared" si="45"/>
        <v>0</v>
      </c>
      <c r="Y115" s="45">
        <f t="shared" si="45"/>
        <v>0</v>
      </c>
      <c r="Z115" s="45">
        <f t="shared" si="45"/>
        <v>0</v>
      </c>
      <c r="AA115" s="45">
        <f t="shared" si="45"/>
        <v>0</v>
      </c>
      <c r="AB115" s="45">
        <f t="shared" si="45"/>
        <v>0</v>
      </c>
      <c r="AC115" s="45">
        <f t="shared" si="45"/>
        <v>0</v>
      </c>
      <c r="AD115" s="45">
        <f t="shared" si="45"/>
        <v>0</v>
      </c>
      <c r="AE115" s="45">
        <f t="shared" si="45"/>
        <v>0</v>
      </c>
      <c r="AF115" s="45">
        <f t="shared" si="45"/>
        <v>0</v>
      </c>
      <c r="AG115" s="45">
        <f t="shared" si="45"/>
        <v>0</v>
      </c>
      <c r="AH115" s="45">
        <f t="shared" si="45"/>
        <v>0</v>
      </c>
      <c r="AI115" s="45">
        <f t="shared" si="45"/>
        <v>0</v>
      </c>
    </row>
    <row r="116" spans="1:35" s="23" customFormat="1" x14ac:dyDescent="0.25">
      <c r="A116" s="6"/>
      <c r="E116" s="29"/>
    </row>
    <row r="117" spans="1:35" s="23" customFormat="1" x14ac:dyDescent="0.25">
      <c r="A117" s="6" t="s">
        <v>233</v>
      </c>
      <c r="D117" s="10" t="s">
        <v>371</v>
      </c>
      <c r="E117" s="29" t="s">
        <v>180</v>
      </c>
      <c r="F117" s="22"/>
      <c r="G117" s="22"/>
      <c r="H117" s="22"/>
      <c r="I117" s="22"/>
      <c r="J117" s="22"/>
      <c r="K117" s="22"/>
      <c r="L117" s="22"/>
      <c r="M117" s="22"/>
      <c r="N117" s="22"/>
      <c r="O117" s="22"/>
      <c r="P117" s="22"/>
      <c r="Q117" s="22"/>
      <c r="R117" s="22"/>
      <c r="S117" s="22"/>
      <c r="T117" s="22"/>
      <c r="U117" s="22"/>
      <c r="V117" s="22">
        <v>20000000</v>
      </c>
      <c r="W117" s="22"/>
      <c r="X117" s="22"/>
      <c r="Y117" s="22"/>
      <c r="Z117" s="22"/>
      <c r="AA117" s="22"/>
      <c r="AB117" s="22"/>
      <c r="AC117" s="22"/>
      <c r="AD117" s="22"/>
      <c r="AE117" s="22"/>
      <c r="AF117" s="22"/>
      <c r="AG117" s="22"/>
      <c r="AH117" s="22"/>
      <c r="AI117" s="22"/>
    </row>
    <row r="118" spans="1:35" s="23" customFormat="1" x14ac:dyDescent="0.25">
      <c r="A118" s="6" t="s">
        <v>234</v>
      </c>
      <c r="D118" s="10" t="s">
        <v>371</v>
      </c>
      <c r="E118" s="29" t="s">
        <v>180</v>
      </c>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v>20000000</v>
      </c>
      <c r="AF118" s="22"/>
      <c r="AG118" s="22"/>
      <c r="AH118" s="22"/>
      <c r="AI118" s="22"/>
    </row>
    <row r="119" spans="1:35" s="23" customFormat="1" x14ac:dyDescent="0.25">
      <c r="A119" s="6"/>
      <c r="E119" s="29"/>
    </row>
    <row r="120" spans="1:35" s="23" customFormat="1" x14ac:dyDescent="0.25">
      <c r="A120" s="9" t="s">
        <v>235</v>
      </c>
      <c r="B120" s="5"/>
      <c r="C120" s="5"/>
      <c r="D120" s="5"/>
      <c r="E120" s="30"/>
    </row>
    <row r="121" spans="1:35" s="23" customFormat="1" x14ac:dyDescent="0.25">
      <c r="A121" s="19" t="s">
        <v>236</v>
      </c>
      <c r="D121" s="10" t="s">
        <v>351</v>
      </c>
      <c r="E121" s="29" t="s">
        <v>180</v>
      </c>
      <c r="F121" s="22">
        <v>0</v>
      </c>
      <c r="G121" s="22">
        <v>0</v>
      </c>
      <c r="H121" s="22">
        <v>0</v>
      </c>
      <c r="I121" s="22">
        <v>0</v>
      </c>
      <c r="J121" s="22">
        <v>0</v>
      </c>
      <c r="K121" s="22">
        <v>0</v>
      </c>
      <c r="L121" s="22">
        <v>0</v>
      </c>
      <c r="M121" s="22">
        <v>0</v>
      </c>
      <c r="N121" s="22">
        <v>0</v>
      </c>
      <c r="O121" s="22">
        <v>0</v>
      </c>
      <c r="P121" s="22">
        <v>0</v>
      </c>
      <c r="Q121" s="22">
        <v>0</v>
      </c>
      <c r="R121" s="22">
        <v>0</v>
      </c>
      <c r="S121" s="22">
        <v>0</v>
      </c>
      <c r="T121" s="22">
        <v>0</v>
      </c>
      <c r="U121" s="22">
        <v>0</v>
      </c>
      <c r="V121" s="22">
        <v>0</v>
      </c>
      <c r="W121" s="22">
        <v>0</v>
      </c>
      <c r="X121" s="22">
        <v>0</v>
      </c>
      <c r="Y121" s="22">
        <v>0</v>
      </c>
      <c r="Z121" s="22">
        <v>0</v>
      </c>
      <c r="AA121" s="22">
        <v>0</v>
      </c>
      <c r="AB121" s="22">
        <v>0</v>
      </c>
      <c r="AC121" s="22">
        <v>0</v>
      </c>
      <c r="AD121" s="22">
        <v>0</v>
      </c>
      <c r="AE121" s="22">
        <v>0</v>
      </c>
      <c r="AF121" s="22">
        <v>0</v>
      </c>
      <c r="AG121" s="22">
        <v>0</v>
      </c>
      <c r="AH121" s="22">
        <v>0</v>
      </c>
      <c r="AI121" s="22">
        <v>0</v>
      </c>
    </row>
    <row r="122" spans="1:35" s="23" customFormat="1" x14ac:dyDescent="0.25">
      <c r="A122" t="s">
        <v>372</v>
      </c>
      <c r="E122" s="29" t="s">
        <v>180</v>
      </c>
      <c r="F122" s="23">
        <v>6700000</v>
      </c>
      <c r="G122" s="23">
        <v>140000000</v>
      </c>
      <c r="H122" s="23">
        <v>170000000</v>
      </c>
      <c r="I122" s="23">
        <v>80000000</v>
      </c>
      <c r="J122" s="23">
        <f>'Financing - FOAK'!J39</f>
        <v>0</v>
      </c>
      <c r="K122" s="23">
        <f>'Financing - FOAK'!K39</f>
        <v>0</v>
      </c>
      <c r="L122" s="23">
        <f>'Financing - FOAK'!L39</f>
        <v>0</v>
      </c>
      <c r="M122" s="23">
        <f>'Financing - FOAK'!M39</f>
        <v>0</v>
      </c>
      <c r="N122" s="23">
        <f>'Financing - FOAK'!N39</f>
        <v>0</v>
      </c>
      <c r="O122" s="23">
        <f>'Financing - FOAK'!O39</f>
        <v>0</v>
      </c>
      <c r="P122" s="23">
        <f>'Financing - FOAK'!P39</f>
        <v>0</v>
      </c>
      <c r="Q122" s="23">
        <f>'Financing - FOAK'!Q39</f>
        <v>0</v>
      </c>
      <c r="R122" s="23">
        <f>'Financing - FOAK'!R39</f>
        <v>0</v>
      </c>
      <c r="S122" s="23">
        <f>'Financing - FOAK'!S39</f>
        <v>0</v>
      </c>
      <c r="T122" s="23">
        <f>'Financing - FOAK'!T39</f>
        <v>0</v>
      </c>
      <c r="U122" s="23">
        <f>'Financing - FOAK'!U39</f>
        <v>0</v>
      </c>
      <c r="V122" s="23">
        <f>'Financing - FOAK'!V39</f>
        <v>0</v>
      </c>
      <c r="W122" s="23">
        <f>'Financing - FOAK'!W39</f>
        <v>0</v>
      </c>
      <c r="X122" s="23">
        <f>'Financing - FOAK'!X39</f>
        <v>0</v>
      </c>
      <c r="Y122" s="23">
        <f>'Financing - FOAK'!Y39</f>
        <v>0</v>
      </c>
      <c r="Z122" s="23">
        <f>'Financing - FOAK'!Z39</f>
        <v>0</v>
      </c>
      <c r="AA122" s="23">
        <f>'Financing - FOAK'!AA39</f>
        <v>0</v>
      </c>
      <c r="AB122" s="23">
        <f>'Financing - FOAK'!AB39</f>
        <v>0</v>
      </c>
      <c r="AC122" s="23">
        <f>'Financing - FOAK'!AC39</f>
        <v>0</v>
      </c>
      <c r="AD122" s="23">
        <f>'Financing - FOAK'!AD39</f>
        <v>0</v>
      </c>
      <c r="AE122" s="23">
        <f>'Financing - FOAK'!AE39</f>
        <v>0</v>
      </c>
      <c r="AF122" s="23">
        <f>'Financing - FOAK'!AF39</f>
        <v>0</v>
      </c>
      <c r="AG122" s="23">
        <f>'Financing - FOAK'!AG39</f>
        <v>0</v>
      </c>
      <c r="AH122" s="23">
        <f>'Financing - FOAK'!AH39</f>
        <v>0</v>
      </c>
      <c r="AI122" s="23">
        <f>'Financing - FOAK'!AI39</f>
        <v>0</v>
      </c>
    </row>
    <row r="123" spans="1:35" s="23" customFormat="1" x14ac:dyDescent="0.25">
      <c r="A123" s="19" t="s">
        <v>238</v>
      </c>
      <c r="D123" s="10" t="s">
        <v>373</v>
      </c>
      <c r="E123" s="29" t="s">
        <v>180</v>
      </c>
      <c r="F123" s="22">
        <v>20000000</v>
      </c>
      <c r="G123" s="22">
        <v>100000000</v>
      </c>
      <c r="H123" s="22">
        <v>100000000</v>
      </c>
      <c r="I123" s="22">
        <v>60000000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c r="AE123" s="22">
        <v>0</v>
      </c>
      <c r="AF123" s="22">
        <v>0</v>
      </c>
      <c r="AG123" s="22">
        <v>0</v>
      </c>
      <c r="AH123" s="22">
        <v>0</v>
      </c>
      <c r="AI123" s="22">
        <v>0</v>
      </c>
    </row>
    <row r="124" spans="1:35" s="23" customFormat="1" x14ac:dyDescent="0.25">
      <c r="A124" s="21" t="s">
        <v>239</v>
      </c>
      <c r="E124" s="29" t="s">
        <v>180</v>
      </c>
      <c r="F124" s="23">
        <f t="shared" ref="F124:AI124" si="46">F121+F122+F123</f>
        <v>26700000</v>
      </c>
      <c r="G124" s="23">
        <f t="shared" si="46"/>
        <v>240000000</v>
      </c>
      <c r="H124" s="23">
        <f t="shared" si="46"/>
        <v>270000000</v>
      </c>
      <c r="I124" s="23">
        <f t="shared" si="46"/>
        <v>140000000</v>
      </c>
      <c r="J124" s="23">
        <f t="shared" si="46"/>
        <v>0</v>
      </c>
      <c r="K124" s="23">
        <f t="shared" si="46"/>
        <v>0</v>
      </c>
      <c r="L124" s="23">
        <f t="shared" si="46"/>
        <v>0</v>
      </c>
      <c r="M124" s="23">
        <f t="shared" si="46"/>
        <v>0</v>
      </c>
      <c r="N124" s="23">
        <f t="shared" si="46"/>
        <v>0</v>
      </c>
      <c r="O124" s="23">
        <f t="shared" si="46"/>
        <v>0</v>
      </c>
      <c r="P124" s="23">
        <f t="shared" si="46"/>
        <v>0</v>
      </c>
      <c r="Q124" s="23">
        <f t="shared" si="46"/>
        <v>0</v>
      </c>
      <c r="R124" s="23">
        <f t="shared" si="46"/>
        <v>0</v>
      </c>
      <c r="S124" s="23">
        <f t="shared" si="46"/>
        <v>0</v>
      </c>
      <c r="T124" s="23">
        <f t="shared" si="46"/>
        <v>0</v>
      </c>
      <c r="U124" s="23">
        <f t="shared" si="46"/>
        <v>0</v>
      </c>
      <c r="V124" s="23">
        <f t="shared" si="46"/>
        <v>0</v>
      </c>
      <c r="W124" s="23">
        <f t="shared" si="46"/>
        <v>0</v>
      </c>
      <c r="X124" s="23">
        <f t="shared" si="46"/>
        <v>0</v>
      </c>
      <c r="Y124" s="23">
        <f t="shared" si="46"/>
        <v>0</v>
      </c>
      <c r="Z124" s="23">
        <f t="shared" si="46"/>
        <v>0</v>
      </c>
      <c r="AA124" s="23">
        <f t="shared" si="46"/>
        <v>0</v>
      </c>
      <c r="AB124" s="23">
        <f t="shared" si="46"/>
        <v>0</v>
      </c>
      <c r="AC124" s="23">
        <f t="shared" si="46"/>
        <v>0</v>
      </c>
      <c r="AD124" s="23">
        <f t="shared" si="46"/>
        <v>0</v>
      </c>
      <c r="AE124" s="23">
        <f t="shared" si="46"/>
        <v>0</v>
      </c>
      <c r="AF124" s="23">
        <f t="shared" si="46"/>
        <v>0</v>
      </c>
      <c r="AG124" s="23">
        <f t="shared" si="46"/>
        <v>0</v>
      </c>
      <c r="AH124" s="23">
        <f t="shared" si="46"/>
        <v>0</v>
      </c>
      <c r="AI124" s="23">
        <f t="shared" si="46"/>
        <v>0</v>
      </c>
    </row>
    <row r="125" spans="1:35" x14ac:dyDescent="0.25">
      <c r="A125" t="s">
        <v>384</v>
      </c>
      <c r="E125" s="29" t="s">
        <v>180</v>
      </c>
      <c r="F125" s="23">
        <f>F124-F115-6700000</f>
        <v>0</v>
      </c>
      <c r="G125" s="23">
        <f>G124-G115-0</f>
        <v>0</v>
      </c>
      <c r="H125" s="23">
        <f t="shared" ref="H125:AI125" si="47">H124-H115-0</f>
        <v>0</v>
      </c>
      <c r="I125" s="23">
        <f t="shared" si="47"/>
        <v>0</v>
      </c>
      <c r="J125" s="23">
        <f t="shared" si="47"/>
        <v>0</v>
      </c>
      <c r="K125" s="23">
        <f t="shared" si="47"/>
        <v>0</v>
      </c>
      <c r="L125" s="23">
        <f t="shared" si="47"/>
        <v>0</v>
      </c>
      <c r="M125" s="23">
        <f t="shared" si="47"/>
        <v>0</v>
      </c>
      <c r="N125" s="23">
        <f t="shared" si="47"/>
        <v>0</v>
      </c>
      <c r="O125" s="23">
        <f t="shared" si="47"/>
        <v>0</v>
      </c>
      <c r="P125" s="23">
        <f t="shared" si="47"/>
        <v>0</v>
      </c>
      <c r="Q125" s="23">
        <f t="shared" si="47"/>
        <v>0</v>
      </c>
      <c r="R125" s="23">
        <f t="shared" si="47"/>
        <v>0</v>
      </c>
      <c r="S125" s="23">
        <f t="shared" si="47"/>
        <v>0</v>
      </c>
      <c r="T125" s="23">
        <f t="shared" si="47"/>
        <v>0</v>
      </c>
      <c r="U125" s="23">
        <f t="shared" si="47"/>
        <v>0</v>
      </c>
      <c r="V125" s="23">
        <f t="shared" si="47"/>
        <v>0</v>
      </c>
      <c r="W125" s="23">
        <f t="shared" si="47"/>
        <v>0</v>
      </c>
      <c r="X125" s="23">
        <f t="shared" si="47"/>
        <v>0</v>
      </c>
      <c r="Y125" s="23">
        <f t="shared" si="47"/>
        <v>0</v>
      </c>
      <c r="Z125" s="23">
        <f t="shared" si="47"/>
        <v>0</v>
      </c>
      <c r="AA125" s="23">
        <f t="shared" si="47"/>
        <v>0</v>
      </c>
      <c r="AB125" s="23">
        <f t="shared" si="47"/>
        <v>0</v>
      </c>
      <c r="AC125" s="23">
        <f t="shared" si="47"/>
        <v>0</v>
      </c>
      <c r="AD125" s="23">
        <f t="shared" si="47"/>
        <v>0</v>
      </c>
      <c r="AE125" s="23">
        <f t="shared" si="47"/>
        <v>0</v>
      </c>
      <c r="AF125" s="23">
        <f t="shared" si="47"/>
        <v>0</v>
      </c>
      <c r="AG125" s="23">
        <f t="shared" si="47"/>
        <v>0</v>
      </c>
      <c r="AH125" s="23">
        <f t="shared" si="47"/>
        <v>0</v>
      </c>
      <c r="AI125" s="23">
        <f t="shared" si="47"/>
        <v>0</v>
      </c>
    </row>
    <row r="126" spans="1:35" s="23" customFormat="1" x14ac:dyDescent="0.25">
      <c r="A126" s="19" t="s">
        <v>240</v>
      </c>
      <c r="D126" s="10" t="s">
        <v>374</v>
      </c>
      <c r="E126" s="29" t="s">
        <v>180</v>
      </c>
      <c r="F126" s="22">
        <v>0</v>
      </c>
      <c r="G126" s="22">
        <v>0</v>
      </c>
      <c r="H126" s="22">
        <v>0</v>
      </c>
      <c r="I126" s="22">
        <v>0</v>
      </c>
      <c r="J126" s="22">
        <v>0</v>
      </c>
      <c r="K126" s="22">
        <v>0</v>
      </c>
      <c r="L126" s="22">
        <v>0</v>
      </c>
      <c r="M126" s="22">
        <v>0</v>
      </c>
      <c r="N126" s="22">
        <v>0</v>
      </c>
      <c r="O126" s="22">
        <v>0</v>
      </c>
      <c r="P126" s="22">
        <v>0</v>
      </c>
      <c r="Q126" s="22">
        <v>0</v>
      </c>
      <c r="R126" s="22">
        <v>0</v>
      </c>
      <c r="S126" s="22">
        <v>0</v>
      </c>
      <c r="T126" s="22">
        <v>0</v>
      </c>
      <c r="U126" s="22">
        <v>0</v>
      </c>
      <c r="V126" s="22">
        <v>0</v>
      </c>
      <c r="W126" s="22">
        <v>0</v>
      </c>
      <c r="X126" s="22">
        <v>0</v>
      </c>
      <c r="Y126" s="22">
        <v>0</v>
      </c>
      <c r="Z126" s="22">
        <v>0</v>
      </c>
      <c r="AA126" s="22">
        <v>0</v>
      </c>
      <c r="AB126" s="22">
        <v>0</v>
      </c>
      <c r="AC126" s="22">
        <v>0</v>
      </c>
      <c r="AD126" s="22">
        <v>0</v>
      </c>
      <c r="AE126" s="22">
        <v>0</v>
      </c>
      <c r="AF126" s="22">
        <v>0</v>
      </c>
      <c r="AG126" s="22">
        <v>0</v>
      </c>
      <c r="AH126" s="22">
        <v>0</v>
      </c>
      <c r="AI126" s="22">
        <v>0</v>
      </c>
    </row>
    <row r="127" spans="1:35" s="45" customFormat="1" x14ac:dyDescent="0.25">
      <c r="A127" s="21" t="s">
        <v>375</v>
      </c>
      <c r="B127" s="21"/>
      <c r="C127" s="21"/>
      <c r="D127" s="21"/>
      <c r="E127" s="44" t="s">
        <v>180</v>
      </c>
      <c r="F127" s="45">
        <f t="shared" ref="F127:AI127" si="48">IF(F3&gt;=5,F131+F132,0)</f>
        <v>0</v>
      </c>
      <c r="G127" s="45">
        <f t="shared" si="48"/>
        <v>0</v>
      </c>
      <c r="H127" s="45">
        <f t="shared" si="48"/>
        <v>0</v>
      </c>
      <c r="I127" s="45">
        <f t="shared" si="48"/>
        <v>0</v>
      </c>
      <c r="J127" s="45">
        <f t="shared" si="48"/>
        <v>83659031.916999996</v>
      </c>
      <c r="K127" s="45">
        <f t="shared" si="48"/>
        <v>79696235.668300003</v>
      </c>
      <c r="L127" s="45">
        <f t="shared" si="48"/>
        <v>75733439.419599995</v>
      </c>
      <c r="M127" s="45">
        <f t="shared" si="48"/>
        <v>71770643.170900002</v>
      </c>
      <c r="N127" s="45">
        <f t="shared" si="48"/>
        <v>67807846.922199994</v>
      </c>
      <c r="O127" s="45">
        <f t="shared" si="48"/>
        <v>63845050.673499987</v>
      </c>
      <c r="P127" s="45">
        <f t="shared" si="48"/>
        <v>59882254.424799986</v>
      </c>
      <c r="Q127" s="45">
        <f t="shared" si="48"/>
        <v>55919458.176099986</v>
      </c>
      <c r="R127" s="45">
        <f t="shared" si="48"/>
        <v>51956661.927399993</v>
      </c>
      <c r="S127" s="45">
        <f t="shared" si="48"/>
        <v>47993865.678699993</v>
      </c>
      <c r="T127" s="45">
        <f t="shared" si="48"/>
        <v>0</v>
      </c>
      <c r="U127" s="45">
        <f t="shared" si="48"/>
        <v>0</v>
      </c>
      <c r="V127" s="45">
        <f t="shared" si="48"/>
        <v>0</v>
      </c>
      <c r="W127" s="45">
        <f t="shared" si="48"/>
        <v>0</v>
      </c>
      <c r="X127" s="45">
        <f t="shared" si="48"/>
        <v>0</v>
      </c>
      <c r="Y127" s="45">
        <f t="shared" si="48"/>
        <v>0</v>
      </c>
      <c r="Z127" s="45">
        <f t="shared" si="48"/>
        <v>0</v>
      </c>
      <c r="AA127" s="45">
        <f t="shared" si="48"/>
        <v>0</v>
      </c>
      <c r="AB127" s="45">
        <f t="shared" si="48"/>
        <v>0</v>
      </c>
      <c r="AC127" s="45">
        <f t="shared" si="48"/>
        <v>0</v>
      </c>
      <c r="AD127" s="45">
        <f t="shared" si="48"/>
        <v>0</v>
      </c>
      <c r="AE127" s="45">
        <f t="shared" si="48"/>
        <v>0</v>
      </c>
      <c r="AF127" s="45">
        <f t="shared" si="48"/>
        <v>0</v>
      </c>
      <c r="AG127" s="45">
        <f t="shared" si="48"/>
        <v>0</v>
      </c>
      <c r="AH127" s="45">
        <f t="shared" si="48"/>
        <v>0</v>
      </c>
      <c r="AI127" s="45">
        <f t="shared" si="48"/>
        <v>0</v>
      </c>
    </row>
    <row r="128" spans="1:35" s="23" customFormat="1" x14ac:dyDescent="0.25">
      <c r="E128" s="29"/>
    </row>
    <row r="129" spans="1:35" s="48" customFormat="1" hidden="1" x14ac:dyDescent="0.25">
      <c r="A129" s="47" t="s">
        <v>376</v>
      </c>
      <c r="B129" s="47"/>
      <c r="C129" s="47"/>
      <c r="D129" s="47"/>
      <c r="E129" s="47"/>
    </row>
    <row r="130" spans="1:35" s="48" customFormat="1" hidden="1" x14ac:dyDescent="0.25">
      <c r="A130" s="49" t="s">
        <v>377</v>
      </c>
      <c r="B130" s="49"/>
      <c r="C130" s="49"/>
      <c r="D130" s="49"/>
      <c r="E130" s="50" t="s">
        <v>180</v>
      </c>
      <c r="F130" s="48">
        <v>0</v>
      </c>
      <c r="G130" s="48">
        <f t="shared" ref="G130:AI130" si="49">F133</f>
        <v>6700000</v>
      </c>
      <c r="H130" s="48">
        <f t="shared" si="49"/>
        <v>147303000</v>
      </c>
      <c r="I130" s="48">
        <f t="shared" si="49"/>
        <v>330560270</v>
      </c>
      <c r="J130" s="48">
        <f t="shared" si="49"/>
        <v>440310694.30000001</v>
      </c>
      <c r="K130" s="48">
        <f t="shared" si="49"/>
        <v>396279624.87</v>
      </c>
      <c r="L130" s="48">
        <f t="shared" si="49"/>
        <v>352248555.44</v>
      </c>
      <c r="M130" s="48">
        <f t="shared" si="49"/>
        <v>308217486.00999999</v>
      </c>
      <c r="N130" s="48">
        <f t="shared" si="49"/>
        <v>264186416.57999998</v>
      </c>
      <c r="O130" s="48">
        <f t="shared" si="49"/>
        <v>220155347.14999998</v>
      </c>
      <c r="P130" s="48">
        <f t="shared" si="49"/>
        <v>176124277.71999997</v>
      </c>
      <c r="Q130" s="48">
        <f t="shared" si="49"/>
        <v>132093208.28999998</v>
      </c>
      <c r="R130" s="48">
        <f t="shared" si="49"/>
        <v>88062138.859999985</v>
      </c>
      <c r="S130" s="48">
        <f t="shared" si="49"/>
        <v>44031069.429999992</v>
      </c>
      <c r="T130" s="48">
        <f t="shared" si="49"/>
        <v>0</v>
      </c>
      <c r="U130" s="48">
        <f t="shared" si="49"/>
        <v>0</v>
      </c>
      <c r="V130" s="48">
        <f t="shared" si="49"/>
        <v>0</v>
      </c>
      <c r="W130" s="48">
        <f t="shared" si="49"/>
        <v>0</v>
      </c>
      <c r="X130" s="48">
        <f t="shared" si="49"/>
        <v>0</v>
      </c>
      <c r="Y130" s="48">
        <f t="shared" si="49"/>
        <v>0</v>
      </c>
      <c r="Z130" s="48">
        <f t="shared" si="49"/>
        <v>0</v>
      </c>
      <c r="AA130" s="48">
        <f t="shared" si="49"/>
        <v>0</v>
      </c>
      <c r="AB130" s="48">
        <f t="shared" si="49"/>
        <v>0</v>
      </c>
      <c r="AC130" s="48">
        <f t="shared" si="49"/>
        <v>0</v>
      </c>
      <c r="AD130" s="48">
        <f t="shared" si="49"/>
        <v>0</v>
      </c>
      <c r="AE130" s="48">
        <f t="shared" si="49"/>
        <v>0</v>
      </c>
      <c r="AF130" s="48">
        <f t="shared" si="49"/>
        <v>0</v>
      </c>
      <c r="AG130" s="48">
        <f t="shared" si="49"/>
        <v>0</v>
      </c>
      <c r="AH130" s="48">
        <f t="shared" si="49"/>
        <v>0</v>
      </c>
      <c r="AI130" s="48">
        <f t="shared" si="49"/>
        <v>0</v>
      </c>
    </row>
    <row r="131" spans="1:35" s="48" customFormat="1" hidden="1" x14ac:dyDescent="0.25">
      <c r="A131" s="49" t="s">
        <v>378</v>
      </c>
      <c r="B131" s="49"/>
      <c r="C131" s="49"/>
      <c r="D131" s="49"/>
      <c r="E131" s="50" t="s">
        <v>180</v>
      </c>
      <c r="F131" s="48">
        <f>'Inputs &amp; Assumptions'!$B$27*F130</f>
        <v>0</v>
      </c>
      <c r="G131" s="48">
        <f>'Inputs &amp; Assumptions'!$B$27*G130</f>
        <v>603000</v>
      </c>
      <c r="H131" s="48">
        <f>'Inputs &amp; Assumptions'!$B$27*H130</f>
        <v>13257270</v>
      </c>
      <c r="I131" s="48">
        <f>'Inputs &amp; Assumptions'!$B$27*I130</f>
        <v>29750424.300000001</v>
      </c>
      <c r="J131" s="48">
        <f>'Inputs &amp; Assumptions'!$B$27*J130</f>
        <v>39627962.486999996</v>
      </c>
      <c r="K131" s="48">
        <f>'Inputs &amp; Assumptions'!$B$27*K130</f>
        <v>35665166.238299996</v>
      </c>
      <c r="L131" s="48">
        <f>'Inputs &amp; Assumptions'!$B$27*L130</f>
        <v>31702369.989599999</v>
      </c>
      <c r="M131" s="48">
        <f>'Inputs &amp; Assumptions'!$B$27*M130</f>
        <v>27739573.740899999</v>
      </c>
      <c r="N131" s="48">
        <f>'Inputs &amp; Assumptions'!$B$27*N130</f>
        <v>23776777.492199998</v>
      </c>
      <c r="O131" s="48">
        <f>'Inputs &amp; Assumptions'!$B$27*O130</f>
        <v>19813981.243499998</v>
      </c>
      <c r="P131" s="48">
        <f>'Inputs &amp; Assumptions'!$B$27*P130</f>
        <v>15851184.994799996</v>
      </c>
      <c r="Q131" s="48">
        <f>'Inputs &amp; Assumptions'!$B$27*Q130</f>
        <v>11888388.746099997</v>
      </c>
      <c r="R131" s="48">
        <f>'Inputs &amp; Assumptions'!$B$27*R130</f>
        <v>7925592.4973999979</v>
      </c>
      <c r="S131" s="48">
        <f>'Inputs &amp; Assumptions'!$B$27*S130</f>
        <v>3962796.2486999989</v>
      </c>
      <c r="T131" s="48">
        <f>'Inputs &amp; Assumptions'!$B$27*T130</f>
        <v>0</v>
      </c>
      <c r="U131" s="48">
        <f>'Inputs &amp; Assumptions'!$B$27*U130</f>
        <v>0</v>
      </c>
      <c r="V131" s="48">
        <f>'Inputs &amp; Assumptions'!$B$27*V130</f>
        <v>0</v>
      </c>
      <c r="W131" s="48">
        <f>'Inputs &amp; Assumptions'!$B$27*W130</f>
        <v>0</v>
      </c>
      <c r="X131" s="48">
        <f>'Inputs &amp; Assumptions'!$B$27*X130</f>
        <v>0</v>
      </c>
      <c r="Y131" s="48">
        <f>'Inputs &amp; Assumptions'!$B$27*Y130</f>
        <v>0</v>
      </c>
      <c r="Z131" s="48">
        <f>'Inputs &amp; Assumptions'!$B$27*Z130</f>
        <v>0</v>
      </c>
      <c r="AA131" s="48">
        <f>'Inputs &amp; Assumptions'!$B$27*AA130</f>
        <v>0</v>
      </c>
      <c r="AB131" s="48">
        <f>'Inputs &amp; Assumptions'!$B$27*AB130</f>
        <v>0</v>
      </c>
      <c r="AC131" s="48">
        <f>'Inputs &amp; Assumptions'!$B$27*AC130</f>
        <v>0</v>
      </c>
      <c r="AD131" s="48">
        <f>'Inputs &amp; Assumptions'!$B$27*AD130</f>
        <v>0</v>
      </c>
      <c r="AE131" s="48">
        <f>'Inputs &amp; Assumptions'!$B$27*AE130</f>
        <v>0</v>
      </c>
      <c r="AF131" s="48">
        <f>'Inputs &amp; Assumptions'!$B$27*AF130</f>
        <v>0</v>
      </c>
      <c r="AG131" s="48">
        <f>'Inputs &amp; Assumptions'!$B$27*AG130</f>
        <v>0</v>
      </c>
      <c r="AH131" s="48">
        <f>'Inputs &amp; Assumptions'!$B$27*AH130</f>
        <v>0</v>
      </c>
      <c r="AI131" s="48">
        <f>'Inputs &amp; Assumptions'!$B$27*AI130</f>
        <v>0</v>
      </c>
    </row>
    <row r="132" spans="1:35" s="48" customFormat="1" hidden="1" x14ac:dyDescent="0.25">
      <c r="A132" s="49" t="s">
        <v>379</v>
      </c>
      <c r="B132" s="49"/>
      <c r="C132" s="49"/>
      <c r="D132" s="49"/>
      <c r="E132" s="50" t="s">
        <v>180</v>
      </c>
      <c r="F132" s="48">
        <v>0</v>
      </c>
      <c r="G132" s="48">
        <v>0</v>
      </c>
      <c r="H132" s="48">
        <v>0</v>
      </c>
      <c r="I132" s="48">
        <v>0</v>
      </c>
      <c r="J132" s="48">
        <f t="shared" ref="J132:S132" si="50">J130/((5+10)-J3)</f>
        <v>44031069.43</v>
      </c>
      <c r="K132" s="48">
        <f t="shared" si="50"/>
        <v>44031069.43</v>
      </c>
      <c r="L132" s="48">
        <f t="shared" si="50"/>
        <v>44031069.43</v>
      </c>
      <c r="M132" s="48">
        <f t="shared" si="50"/>
        <v>44031069.43</v>
      </c>
      <c r="N132" s="48">
        <f t="shared" si="50"/>
        <v>44031069.43</v>
      </c>
      <c r="O132" s="48">
        <f t="shared" si="50"/>
        <v>44031069.429999992</v>
      </c>
      <c r="P132" s="48">
        <f t="shared" si="50"/>
        <v>44031069.429999992</v>
      </c>
      <c r="Q132" s="48">
        <f t="shared" si="50"/>
        <v>44031069.429999992</v>
      </c>
      <c r="R132" s="48">
        <f t="shared" si="50"/>
        <v>44031069.429999992</v>
      </c>
      <c r="S132" s="48">
        <f t="shared" si="50"/>
        <v>44031069.429999992</v>
      </c>
      <c r="T132" s="48">
        <v>0</v>
      </c>
      <c r="U132" s="48">
        <v>0</v>
      </c>
      <c r="V132" s="48">
        <v>0</v>
      </c>
      <c r="W132" s="48">
        <v>0</v>
      </c>
      <c r="X132" s="48">
        <v>0</v>
      </c>
      <c r="Y132" s="48">
        <v>0</v>
      </c>
      <c r="Z132" s="48">
        <v>0</v>
      </c>
      <c r="AA132" s="48">
        <v>0</v>
      </c>
      <c r="AB132" s="48">
        <v>0</v>
      </c>
      <c r="AC132" s="48">
        <v>0</v>
      </c>
      <c r="AD132" s="48">
        <v>0</v>
      </c>
      <c r="AE132" s="48">
        <v>0</v>
      </c>
      <c r="AF132" s="48">
        <v>0</v>
      </c>
      <c r="AG132" s="48">
        <v>0</v>
      </c>
      <c r="AH132" s="48">
        <v>0</v>
      </c>
      <c r="AI132" s="48">
        <v>0</v>
      </c>
    </row>
    <row r="133" spans="1:35" s="48" customFormat="1" hidden="1" x14ac:dyDescent="0.25">
      <c r="A133" s="49" t="s">
        <v>380</v>
      </c>
      <c r="B133" s="49"/>
      <c r="C133" s="49"/>
      <c r="D133" s="49"/>
      <c r="E133" s="50" t="s">
        <v>180</v>
      </c>
      <c r="F133" s="48">
        <f t="shared" ref="F133:Y133" si="51">F130+F122+IF(F3&lt;5,F131,0)-F132</f>
        <v>6700000</v>
      </c>
      <c r="G133" s="48">
        <f t="shared" si="51"/>
        <v>147303000</v>
      </c>
      <c r="H133" s="48">
        <f t="shared" si="51"/>
        <v>330560270</v>
      </c>
      <c r="I133" s="48">
        <f t="shared" si="51"/>
        <v>440310694.30000001</v>
      </c>
      <c r="J133" s="48">
        <f t="shared" si="51"/>
        <v>396279624.87</v>
      </c>
      <c r="K133" s="48">
        <f t="shared" si="51"/>
        <v>352248555.44</v>
      </c>
      <c r="L133" s="48">
        <f t="shared" si="51"/>
        <v>308217486.00999999</v>
      </c>
      <c r="M133" s="48">
        <f t="shared" si="51"/>
        <v>264186416.57999998</v>
      </c>
      <c r="N133" s="48">
        <f t="shared" si="51"/>
        <v>220155347.14999998</v>
      </c>
      <c r="O133" s="48">
        <f t="shared" si="51"/>
        <v>176124277.71999997</v>
      </c>
      <c r="P133" s="48">
        <f t="shared" si="51"/>
        <v>132093208.28999998</v>
      </c>
      <c r="Q133" s="48">
        <f t="shared" si="51"/>
        <v>88062138.859999985</v>
      </c>
      <c r="R133" s="48">
        <f t="shared" si="51"/>
        <v>44031069.429999992</v>
      </c>
      <c r="S133" s="48">
        <f t="shared" si="51"/>
        <v>0</v>
      </c>
      <c r="T133" s="48">
        <f t="shared" si="51"/>
        <v>0</v>
      </c>
      <c r="U133" s="48">
        <f t="shared" si="51"/>
        <v>0</v>
      </c>
      <c r="V133" s="48">
        <f t="shared" si="51"/>
        <v>0</v>
      </c>
      <c r="W133" s="48">
        <f t="shared" si="51"/>
        <v>0</v>
      </c>
      <c r="X133" s="48">
        <f t="shared" si="51"/>
        <v>0</v>
      </c>
      <c r="Y133" s="48">
        <f t="shared" si="51"/>
        <v>0</v>
      </c>
      <c r="Z133" s="48">
        <f t="shared" ref="Z133:AI133" si="52">Z130+Z122+IF(Z44&lt;3,Z131,0)-Z132</f>
        <v>0</v>
      </c>
      <c r="AA133" s="48">
        <f t="shared" si="52"/>
        <v>0</v>
      </c>
      <c r="AB133" s="48">
        <f t="shared" si="52"/>
        <v>0</v>
      </c>
      <c r="AC133" s="48">
        <f t="shared" si="52"/>
        <v>0</v>
      </c>
      <c r="AD133" s="48">
        <f t="shared" si="52"/>
        <v>0</v>
      </c>
      <c r="AE133" s="48">
        <f t="shared" si="52"/>
        <v>0</v>
      </c>
      <c r="AF133" s="48">
        <f t="shared" si="52"/>
        <v>0</v>
      </c>
      <c r="AG133" s="48">
        <f t="shared" si="52"/>
        <v>0</v>
      </c>
      <c r="AH133" s="48">
        <f t="shared" si="52"/>
        <v>0</v>
      </c>
      <c r="AI133" s="48">
        <f t="shared" si="52"/>
        <v>0</v>
      </c>
    </row>
    <row r="134" spans="1:35" hidden="1" x14ac:dyDescent="0.25">
      <c r="A134" s="6"/>
    </row>
    <row r="135" spans="1:35" x14ac:dyDescent="0.25">
      <c r="A135" s="9" t="s">
        <v>242</v>
      </c>
      <c r="B135" s="5"/>
      <c r="C135" s="5"/>
      <c r="D135" s="5"/>
      <c r="E135" s="5"/>
    </row>
    <row r="136" spans="1:35" x14ac:dyDescent="0.25">
      <c r="A136" s="19" t="s">
        <v>243</v>
      </c>
      <c r="D136" s="14" t="s">
        <v>381</v>
      </c>
      <c r="E136" s="29" t="s">
        <v>180</v>
      </c>
      <c r="F136" s="24">
        <f>'Inputs &amp; Assumptions'!$B$19*MAX(0,F100)</f>
        <v>0</v>
      </c>
      <c r="G136" s="24">
        <f>'Inputs &amp; Assumptions'!$B$19*MAX(0,G100)</f>
        <v>0</v>
      </c>
      <c r="H136" s="24">
        <f>'Inputs &amp; Assumptions'!$B$19*MAX(0,H100)</f>
        <v>0</v>
      </c>
      <c r="I136" s="24">
        <f>'Inputs &amp; Assumptions'!$B$19*MAX(0,I100)</f>
        <v>0</v>
      </c>
      <c r="J136" s="24">
        <f>'Inputs &amp; Assumptions'!$B$19*MAX(0,J100)</f>
        <v>36390016.17899999</v>
      </c>
      <c r="K136" s="24">
        <f>'Inputs &amp; Assumptions'!$B$19*MAX(0,K100)</f>
        <v>64956178.879515022</v>
      </c>
      <c r="L136" s="24">
        <f>'Inputs &amp; Assumptions'!$B$19*MAX(0,L100)</f>
        <v>75720345.665263206</v>
      </c>
      <c r="M136" s="24">
        <f>'Inputs &amp; Assumptions'!$B$19*MAX(0,M100)</f>
        <v>77234752.578568459</v>
      </c>
      <c r="N136" s="24">
        <f>'Inputs &amp; Assumptions'!$B$19*MAX(0,N100)</f>
        <v>78779447.630139843</v>
      </c>
      <c r="O136" s="24">
        <f>'Inputs &amp; Assumptions'!$B$19*MAX(0,O100)</f>
        <v>80355036.582742631</v>
      </c>
      <c r="P136" s="24">
        <f>'Inputs &amp; Assumptions'!$B$19*MAX(0,P100)</f>
        <v>81962137.314397499</v>
      </c>
      <c r="Q136" s="24">
        <f>'Inputs &amp; Assumptions'!$B$19*MAX(0,Q100)</f>
        <v>83601380.060685396</v>
      </c>
      <c r="R136" s="24">
        <f>'Inputs &amp; Assumptions'!$B$19*MAX(0,R100)</f>
        <v>85273407.661899149</v>
      </c>
      <c r="S136" s="24">
        <f>'Inputs &amp; Assumptions'!$B$19*MAX(0,S100)</f>
        <v>86978875.815137103</v>
      </c>
      <c r="T136" s="24">
        <f>'Inputs &amp; Assumptions'!$B$19*MAX(0,T100)</f>
        <v>88718453.331439883</v>
      </c>
      <c r="U136" s="24">
        <f>'Inputs &amp; Assumptions'!$B$19*MAX(0,U100)</f>
        <v>90492822.398068637</v>
      </c>
      <c r="V136" s="24">
        <f>'Inputs &amp; Assumptions'!$B$19*MAX(0,V100)</f>
        <v>92302678.846030027</v>
      </c>
      <c r="W136" s="24">
        <f>'Inputs &amp; Assumptions'!$B$19*MAX(0,W100)</f>
        <v>94148732.42295067</v>
      </c>
      <c r="X136" s="24">
        <f>'Inputs &amp; Assumptions'!$B$19*MAX(0,X100)</f>
        <v>96031707.071409658</v>
      </c>
      <c r="Y136" s="24">
        <f>'Inputs &amp; Assumptions'!$B$19*MAX(0,Y100)</f>
        <v>50037821.748398542</v>
      </c>
      <c r="Z136" s="24">
        <f>'Inputs &amp; Assumptions'!$B$19*MAX(0,Z100)</f>
        <v>51038578.183366522</v>
      </c>
      <c r="AA136" s="24">
        <f>'Inputs &amp; Assumptions'!$B$19*MAX(0,AA100)</f>
        <v>52059349.747033834</v>
      </c>
      <c r="AB136" s="24">
        <f>'Inputs &amp; Assumptions'!$B$19*MAX(0,AB100)</f>
        <v>53100536.741974518</v>
      </c>
      <c r="AC136" s="24">
        <f>'Inputs &amp; Assumptions'!$B$19*MAX(0,AC100)</f>
        <v>54162547.476814017</v>
      </c>
      <c r="AD136" s="24">
        <f>'Inputs &amp; Assumptions'!$B$19*MAX(0,AD100)</f>
        <v>55245798.426350281</v>
      </c>
      <c r="AE136" s="24">
        <f>'Inputs &amp; Assumptions'!$B$19*MAX(0,AE100)</f>
        <v>0</v>
      </c>
      <c r="AF136" s="24">
        <f>'Inputs &amp; Assumptions'!$B$19*MAX(0,AF100)</f>
        <v>0</v>
      </c>
      <c r="AG136" s="24">
        <f>'Inputs &amp; Assumptions'!$B$19*MAX(0,AG100)</f>
        <v>0</v>
      </c>
      <c r="AH136" s="24">
        <f>'Inputs &amp; Assumptions'!$B$19*MAX(0,AH100)</f>
        <v>0</v>
      </c>
      <c r="AI136" s="24">
        <f>'Inputs &amp; Assumptions'!$B$19*MAX(0,AI100)</f>
        <v>0</v>
      </c>
    </row>
    <row r="137" spans="1:35" x14ac:dyDescent="0.25">
      <c r="A137" s="19" t="s">
        <v>244</v>
      </c>
      <c r="E137" s="29" t="s">
        <v>180</v>
      </c>
      <c r="F137" s="23">
        <f t="shared" ref="F137:AI137" si="53">F100-F136-F115-F117-F118</f>
        <v>-20000000</v>
      </c>
      <c r="G137" s="23">
        <f t="shared" si="53"/>
        <v>-240000000</v>
      </c>
      <c r="H137" s="23">
        <f t="shared" si="53"/>
        <v>-270000000</v>
      </c>
      <c r="I137" s="23">
        <f t="shared" si="53"/>
        <v>-140000000</v>
      </c>
      <c r="J137" s="23">
        <f t="shared" si="53"/>
        <v>109170048.53699997</v>
      </c>
      <c r="K137" s="23">
        <f t="shared" si="53"/>
        <v>194868536.63854507</v>
      </c>
      <c r="L137" s="23">
        <f t="shared" si="53"/>
        <v>227161036.99578962</v>
      </c>
      <c r="M137" s="23">
        <f t="shared" si="53"/>
        <v>231704257.73570538</v>
      </c>
      <c r="N137" s="23">
        <f t="shared" si="53"/>
        <v>236338342.89041954</v>
      </c>
      <c r="O137" s="23">
        <f t="shared" si="53"/>
        <v>241065109.74822789</v>
      </c>
      <c r="P137" s="23">
        <f t="shared" si="53"/>
        <v>245886411.94319248</v>
      </c>
      <c r="Q137" s="23">
        <f t="shared" si="53"/>
        <v>250804140.18205619</v>
      </c>
      <c r="R137" s="23">
        <f t="shared" si="53"/>
        <v>255820222.98569745</v>
      </c>
      <c r="S137" s="23">
        <f t="shared" si="53"/>
        <v>260936627.44541132</v>
      </c>
      <c r="T137" s="23">
        <f t="shared" si="53"/>
        <v>266155359.99431965</v>
      </c>
      <c r="U137" s="23">
        <f t="shared" si="53"/>
        <v>271478467.19420588</v>
      </c>
      <c r="V137" s="23">
        <f t="shared" si="53"/>
        <v>256908036.53809011</v>
      </c>
      <c r="W137" s="23">
        <f t="shared" si="53"/>
        <v>282446197.268852</v>
      </c>
      <c r="X137" s="23">
        <f t="shared" si="53"/>
        <v>288095121.21422899</v>
      </c>
      <c r="Y137" s="23">
        <f t="shared" si="53"/>
        <v>150113465.24519563</v>
      </c>
      <c r="Z137" s="23">
        <f t="shared" si="53"/>
        <v>153115734.55009955</v>
      </c>
      <c r="AA137" s="23">
        <f t="shared" si="53"/>
        <v>156178049.2411015</v>
      </c>
      <c r="AB137" s="23">
        <f t="shared" si="53"/>
        <v>159301610.22592354</v>
      </c>
      <c r="AC137" s="23">
        <f t="shared" si="53"/>
        <v>162487642.43044204</v>
      </c>
      <c r="AD137" s="23">
        <f t="shared" si="53"/>
        <v>165737395.27905083</v>
      </c>
      <c r="AE137" s="23">
        <f t="shared" si="53"/>
        <v>-20000000</v>
      </c>
      <c r="AF137" s="23">
        <f t="shared" si="53"/>
        <v>0</v>
      </c>
      <c r="AG137" s="23">
        <f t="shared" si="53"/>
        <v>0</v>
      </c>
      <c r="AH137" s="23">
        <f t="shared" si="53"/>
        <v>0</v>
      </c>
      <c r="AI137" s="23">
        <f t="shared" si="53"/>
        <v>0</v>
      </c>
    </row>
    <row r="138" spans="1:35" x14ac:dyDescent="0.25">
      <c r="A138" s="19" t="s">
        <v>245</v>
      </c>
      <c r="E138" s="29" t="s">
        <v>180</v>
      </c>
      <c r="F138" s="23">
        <f t="shared" ref="F138:AI138" si="54">F100-F136-F117-F118</f>
        <v>0</v>
      </c>
      <c r="G138" s="23">
        <f t="shared" si="54"/>
        <v>0</v>
      </c>
      <c r="H138" s="23">
        <f t="shared" si="54"/>
        <v>0</v>
      </c>
      <c r="I138" s="23">
        <f t="shared" si="54"/>
        <v>0</v>
      </c>
      <c r="J138" s="23">
        <f t="shared" si="54"/>
        <v>109170048.53699997</v>
      </c>
      <c r="K138" s="23">
        <f t="shared" si="54"/>
        <v>194868536.63854507</v>
      </c>
      <c r="L138" s="23">
        <f t="shared" si="54"/>
        <v>227161036.99578962</v>
      </c>
      <c r="M138" s="23">
        <f t="shared" si="54"/>
        <v>231704257.73570538</v>
      </c>
      <c r="N138" s="23">
        <f t="shared" si="54"/>
        <v>236338342.89041954</v>
      </c>
      <c r="O138" s="23">
        <f t="shared" si="54"/>
        <v>241065109.74822789</v>
      </c>
      <c r="P138" s="23">
        <f t="shared" si="54"/>
        <v>245886411.94319248</v>
      </c>
      <c r="Q138" s="23">
        <f t="shared" si="54"/>
        <v>250804140.18205619</v>
      </c>
      <c r="R138" s="23">
        <f t="shared" si="54"/>
        <v>255820222.98569745</v>
      </c>
      <c r="S138" s="23">
        <f t="shared" si="54"/>
        <v>260936627.44541132</v>
      </c>
      <c r="T138" s="23">
        <f t="shared" si="54"/>
        <v>266155359.99431965</v>
      </c>
      <c r="U138" s="23">
        <f t="shared" si="54"/>
        <v>271478467.19420588</v>
      </c>
      <c r="V138" s="23">
        <f t="shared" si="54"/>
        <v>256908036.53809011</v>
      </c>
      <c r="W138" s="23">
        <f t="shared" si="54"/>
        <v>282446197.268852</v>
      </c>
      <c r="X138" s="23">
        <f t="shared" si="54"/>
        <v>288095121.21422899</v>
      </c>
      <c r="Y138" s="23">
        <f t="shared" si="54"/>
        <v>150113465.24519563</v>
      </c>
      <c r="Z138" s="23">
        <f t="shared" si="54"/>
        <v>153115734.55009955</v>
      </c>
      <c r="AA138" s="23">
        <f t="shared" si="54"/>
        <v>156178049.2411015</v>
      </c>
      <c r="AB138" s="23">
        <f t="shared" si="54"/>
        <v>159301610.22592354</v>
      </c>
      <c r="AC138" s="23">
        <f t="shared" si="54"/>
        <v>162487642.43044204</v>
      </c>
      <c r="AD138" s="23">
        <f t="shared" si="54"/>
        <v>165737395.27905083</v>
      </c>
      <c r="AE138" s="23">
        <f t="shared" si="54"/>
        <v>-20000000</v>
      </c>
      <c r="AF138" s="23">
        <f t="shared" si="54"/>
        <v>0</v>
      </c>
      <c r="AG138" s="23">
        <f t="shared" si="54"/>
        <v>0</v>
      </c>
      <c r="AH138" s="23">
        <f t="shared" si="54"/>
        <v>0</v>
      </c>
      <c r="AI138" s="23">
        <f t="shared" si="54"/>
        <v>0</v>
      </c>
    </row>
    <row r="139" spans="1:35" x14ac:dyDescent="0.25">
      <c r="A139" s="19" t="s">
        <v>246</v>
      </c>
      <c r="E139" s="29"/>
      <c r="F139" t="str">
        <f t="shared" ref="F139:AI139" si="55">IF(F127&gt;0,F138/F127,"")</f>
        <v/>
      </c>
      <c r="G139" t="str">
        <f t="shared" si="55"/>
        <v/>
      </c>
      <c r="H139" t="str">
        <f t="shared" si="55"/>
        <v/>
      </c>
      <c r="I139" t="str">
        <f t="shared" si="55"/>
        <v/>
      </c>
      <c r="J139" s="16">
        <f t="shared" si="55"/>
        <v>1.3049403756585425</v>
      </c>
      <c r="K139" s="16">
        <f t="shared" si="55"/>
        <v>2.4451410409093643</v>
      </c>
      <c r="L139" s="16">
        <f t="shared" si="55"/>
        <v>2.9994813220776528</v>
      </c>
      <c r="M139" s="16">
        <f t="shared" si="55"/>
        <v>3.2283987923024742</v>
      </c>
      <c r="N139" s="16">
        <f t="shared" si="55"/>
        <v>3.4854128779753868</v>
      </c>
      <c r="O139" s="16">
        <f t="shared" si="55"/>
        <v>3.7757838267060255</v>
      </c>
      <c r="P139" s="16">
        <f t="shared" si="55"/>
        <v>4.1061649115428036</v>
      </c>
      <c r="Q139" s="16">
        <f t="shared" si="55"/>
        <v>4.4850960356631289</v>
      </c>
      <c r="R139" s="16">
        <f t="shared" si="55"/>
        <v>4.9237232242356095</v>
      </c>
      <c r="S139" s="16">
        <f t="shared" si="55"/>
        <v>5.4368745621008978</v>
      </c>
      <c r="T139" s="16" t="str">
        <f t="shared" si="55"/>
        <v/>
      </c>
      <c r="U139" s="16" t="str">
        <f t="shared" si="55"/>
        <v/>
      </c>
      <c r="V139" s="16" t="str">
        <f t="shared" si="55"/>
        <v/>
      </c>
      <c r="W139" s="16" t="str">
        <f t="shared" si="55"/>
        <v/>
      </c>
      <c r="X139" s="16" t="str">
        <f t="shared" si="55"/>
        <v/>
      </c>
      <c r="Y139" s="16" t="str">
        <f t="shared" si="55"/>
        <v/>
      </c>
      <c r="Z139" s="16" t="str">
        <f t="shared" si="55"/>
        <v/>
      </c>
      <c r="AA139" s="16" t="str">
        <f t="shared" si="55"/>
        <v/>
      </c>
      <c r="AB139" s="16" t="str">
        <f t="shared" si="55"/>
        <v/>
      </c>
      <c r="AC139" s="16" t="str">
        <f t="shared" si="55"/>
        <v/>
      </c>
      <c r="AD139" s="16" t="str">
        <f t="shared" si="55"/>
        <v/>
      </c>
      <c r="AE139" s="16" t="str">
        <f t="shared" si="55"/>
        <v/>
      </c>
      <c r="AF139" s="16" t="str">
        <f t="shared" si="55"/>
        <v/>
      </c>
      <c r="AG139" s="16" t="str">
        <f t="shared" si="55"/>
        <v/>
      </c>
      <c r="AH139" s="16" t="str">
        <f t="shared" si="55"/>
        <v/>
      </c>
      <c r="AI139" s="16" t="str">
        <f t="shared" si="55"/>
        <v/>
      </c>
    </row>
    <row r="140" spans="1:35" x14ac:dyDescent="0.25">
      <c r="A140" t="s">
        <v>247</v>
      </c>
      <c r="E140" s="29" t="s">
        <v>180</v>
      </c>
      <c r="F140" s="23">
        <f t="shared" ref="F140:AI140" si="56">F138-F127-F123+F126</f>
        <v>-20000000</v>
      </c>
      <c r="G140" s="23">
        <f t="shared" si="56"/>
        <v>-100000000</v>
      </c>
      <c r="H140" s="23">
        <f t="shared" si="56"/>
        <v>-100000000</v>
      </c>
      <c r="I140" s="23">
        <f t="shared" si="56"/>
        <v>-60000000</v>
      </c>
      <c r="J140" s="23">
        <f t="shared" si="56"/>
        <v>25511016.619999975</v>
      </c>
      <c r="K140" s="23">
        <f t="shared" si="56"/>
        <v>115172300.97024506</v>
      </c>
      <c r="L140" s="23">
        <f t="shared" si="56"/>
        <v>151427597.57618964</v>
      </c>
      <c r="M140" s="23">
        <f t="shared" si="56"/>
        <v>159933614.56480539</v>
      </c>
      <c r="N140" s="23">
        <f t="shared" si="56"/>
        <v>168530495.96821955</v>
      </c>
      <c r="O140" s="23">
        <f t="shared" si="56"/>
        <v>177220059.07472789</v>
      </c>
      <c r="P140" s="23">
        <f t="shared" si="56"/>
        <v>186004157.5183925</v>
      </c>
      <c r="Q140" s="23">
        <f t="shared" si="56"/>
        <v>194884682.0059562</v>
      </c>
      <c r="R140" s="23">
        <f t="shared" si="56"/>
        <v>203863561.05829746</v>
      </c>
      <c r="S140" s="23">
        <f t="shared" si="56"/>
        <v>212942761.76671132</v>
      </c>
      <c r="T140" s="23">
        <f t="shared" si="56"/>
        <v>266155359.99431965</v>
      </c>
      <c r="U140" s="23">
        <f t="shared" si="56"/>
        <v>271478467.19420588</v>
      </c>
      <c r="V140" s="23">
        <f t="shared" si="56"/>
        <v>256908036.53809011</v>
      </c>
      <c r="W140" s="23">
        <f t="shared" si="56"/>
        <v>282446197.268852</v>
      </c>
      <c r="X140" s="23">
        <f t="shared" si="56"/>
        <v>288095121.21422899</v>
      </c>
      <c r="Y140" s="23">
        <f t="shared" si="56"/>
        <v>150113465.24519563</v>
      </c>
      <c r="Z140" s="23">
        <f t="shared" si="56"/>
        <v>153115734.55009955</v>
      </c>
      <c r="AA140" s="23">
        <f t="shared" si="56"/>
        <v>156178049.2411015</v>
      </c>
      <c r="AB140" s="23">
        <f t="shared" si="56"/>
        <v>159301610.22592354</v>
      </c>
      <c r="AC140" s="23">
        <f t="shared" si="56"/>
        <v>162487642.43044204</v>
      </c>
      <c r="AD140" s="23">
        <f t="shared" si="56"/>
        <v>165737395.27905083</v>
      </c>
      <c r="AE140" s="23">
        <f t="shared" si="56"/>
        <v>-20000000</v>
      </c>
      <c r="AF140" s="23">
        <f t="shared" si="56"/>
        <v>0</v>
      </c>
      <c r="AG140" s="23">
        <f t="shared" si="56"/>
        <v>0</v>
      </c>
      <c r="AH140" s="23">
        <f t="shared" si="56"/>
        <v>0</v>
      </c>
      <c r="AI140" s="23">
        <f t="shared" si="56"/>
        <v>0</v>
      </c>
    </row>
    <row r="141" spans="1:35" x14ac:dyDescent="0.25">
      <c r="A141" t="s">
        <v>248</v>
      </c>
      <c r="E141" s="29" t="s">
        <v>180</v>
      </c>
      <c r="F141" s="23">
        <f>F137</f>
        <v>-20000000</v>
      </c>
      <c r="G141" s="23">
        <f t="shared" ref="G141:AI141" si="57">F141+G137</f>
        <v>-260000000</v>
      </c>
      <c r="H141" s="23">
        <f t="shared" si="57"/>
        <v>-530000000</v>
      </c>
      <c r="I141" s="23">
        <f t="shared" si="57"/>
        <v>-670000000</v>
      </c>
      <c r="J141" s="23">
        <f t="shared" si="57"/>
        <v>-560829951.46300006</v>
      </c>
      <c r="K141" s="23">
        <f t="shared" si="57"/>
        <v>-365961414.82445502</v>
      </c>
      <c r="L141" s="23">
        <f t="shared" si="57"/>
        <v>-138800377.82866541</v>
      </c>
      <c r="M141" s="23">
        <f t="shared" si="57"/>
        <v>92903879.90703997</v>
      </c>
      <c r="N141" s="23">
        <f t="shared" si="57"/>
        <v>329242222.79745948</v>
      </c>
      <c r="O141" s="23">
        <f t="shared" si="57"/>
        <v>570307332.54568744</v>
      </c>
      <c r="P141" s="23">
        <f t="shared" si="57"/>
        <v>816193744.48887992</v>
      </c>
      <c r="Q141" s="23">
        <f t="shared" si="57"/>
        <v>1066997884.6709361</v>
      </c>
      <c r="R141" s="23">
        <f t="shared" si="57"/>
        <v>1322818107.6566336</v>
      </c>
      <c r="S141" s="23">
        <f t="shared" si="57"/>
        <v>1583754735.1020451</v>
      </c>
      <c r="T141" s="23">
        <f t="shared" si="57"/>
        <v>1849910095.0963647</v>
      </c>
      <c r="U141" s="23">
        <f t="shared" si="57"/>
        <v>2121388562.2905707</v>
      </c>
      <c r="V141" s="23">
        <f t="shared" si="57"/>
        <v>2378296598.828661</v>
      </c>
      <c r="W141" s="23">
        <f t="shared" si="57"/>
        <v>2660742796.0975132</v>
      </c>
      <c r="X141" s="23">
        <f t="shared" si="57"/>
        <v>2948837917.3117423</v>
      </c>
      <c r="Y141" s="23">
        <f t="shared" si="57"/>
        <v>3098951382.5569382</v>
      </c>
      <c r="Z141" s="23">
        <f t="shared" si="57"/>
        <v>3252067117.1070375</v>
      </c>
      <c r="AA141" s="23">
        <f t="shared" si="57"/>
        <v>3408245166.3481388</v>
      </c>
      <c r="AB141" s="23">
        <f t="shared" si="57"/>
        <v>3567546776.5740623</v>
      </c>
      <c r="AC141" s="23">
        <f t="shared" si="57"/>
        <v>3730034419.0045042</v>
      </c>
      <c r="AD141" s="23">
        <f t="shared" si="57"/>
        <v>3895771814.283555</v>
      </c>
      <c r="AE141" s="23">
        <f t="shared" si="57"/>
        <v>3875771814.283555</v>
      </c>
      <c r="AF141" s="23">
        <f t="shared" si="57"/>
        <v>3875771814.283555</v>
      </c>
      <c r="AG141" s="23">
        <f t="shared" si="57"/>
        <v>3875771814.283555</v>
      </c>
      <c r="AH141" s="23">
        <f t="shared" si="57"/>
        <v>3875771814.283555</v>
      </c>
      <c r="AI141" s="23">
        <f t="shared" si="57"/>
        <v>3875771814.283555</v>
      </c>
    </row>
    <row r="142" spans="1:35" x14ac:dyDescent="0.25">
      <c r="A142" t="s">
        <v>249</v>
      </c>
      <c r="E142" s="29" t="s">
        <v>180</v>
      </c>
      <c r="F142" s="23">
        <f t="shared" ref="F142:AI142" si="58">F137*F7</f>
        <v>-20000000</v>
      </c>
      <c r="G142" s="23">
        <f t="shared" si="58"/>
        <v>-214285714.28571427</v>
      </c>
      <c r="H142" s="23">
        <f t="shared" si="58"/>
        <v>-215242346.93877548</v>
      </c>
      <c r="I142" s="23">
        <f t="shared" si="58"/>
        <v>-99649234.693877518</v>
      </c>
      <c r="J142" s="23">
        <f t="shared" si="58"/>
        <v>69379539.465596378</v>
      </c>
      <c r="K142" s="23">
        <f t="shared" si="58"/>
        <v>110573641.02329427</v>
      </c>
      <c r="L142" s="23">
        <f t="shared" si="58"/>
        <v>115086850.86097972</v>
      </c>
      <c r="M142" s="23">
        <f t="shared" si="58"/>
        <v>104811239.17696364</v>
      </c>
      <c r="N142" s="23">
        <f t="shared" si="58"/>
        <v>95453092.821877629</v>
      </c>
      <c r="O142" s="23">
        <f t="shared" si="58"/>
        <v>86930495.248495683</v>
      </c>
      <c r="P142" s="23">
        <f t="shared" si="58"/>
        <v>79168843.887022853</v>
      </c>
      <c r="Q142" s="23">
        <f t="shared" si="58"/>
        <v>72100197.111395761</v>
      </c>
      <c r="R142" s="23">
        <f t="shared" si="58"/>
        <v>65662679.512164041</v>
      </c>
      <c r="S142" s="23">
        <f t="shared" si="58"/>
        <v>59799940.270006508</v>
      </c>
      <c r="T142" s="23">
        <f t="shared" si="58"/>
        <v>54460659.88875594</v>
      </c>
      <c r="U142" s="23">
        <f t="shared" si="58"/>
        <v>49598100.970116988</v>
      </c>
      <c r="V142" s="23">
        <f t="shared" si="58"/>
        <v>41907265.860924423</v>
      </c>
      <c r="W142" s="23">
        <f t="shared" si="58"/>
        <v>41136690.249768607</v>
      </c>
      <c r="X142" s="23">
        <f t="shared" si="58"/>
        <v>37463771.477467827</v>
      </c>
      <c r="Y142" s="23">
        <f t="shared" si="58"/>
        <v>17429190.617464375</v>
      </c>
      <c r="Z142" s="23">
        <f t="shared" si="58"/>
        <v>15873012.883762199</v>
      </c>
      <c r="AA142" s="23">
        <f t="shared" si="58"/>
        <v>14455779.59056914</v>
      </c>
      <c r="AB142" s="23">
        <f t="shared" si="58"/>
        <v>13165084.984268323</v>
      </c>
      <c r="AC142" s="23">
        <f t="shared" si="58"/>
        <v>11989630.967815798</v>
      </c>
      <c r="AD142" s="23">
        <f t="shared" si="58"/>
        <v>10919128.202832241</v>
      </c>
      <c r="AE142" s="23">
        <f t="shared" si="58"/>
        <v>-1176466.1310450728</v>
      </c>
      <c r="AF142" s="23">
        <f t="shared" si="58"/>
        <v>0</v>
      </c>
      <c r="AG142" s="23">
        <f t="shared" si="58"/>
        <v>0</v>
      </c>
      <c r="AH142" s="23">
        <f t="shared" si="58"/>
        <v>0</v>
      </c>
      <c r="AI142" s="23">
        <f t="shared" si="58"/>
        <v>0</v>
      </c>
    </row>
    <row r="143" spans="1:35" x14ac:dyDescent="0.25">
      <c r="A143" t="s">
        <v>250</v>
      </c>
      <c r="E143" s="29" t="s">
        <v>180</v>
      </c>
      <c r="F143" s="23">
        <f>F142</f>
        <v>-20000000</v>
      </c>
      <c r="G143" s="23">
        <f t="shared" ref="G143:AI143" si="59">F143+G142</f>
        <v>-234285714.28571427</v>
      </c>
      <c r="H143" s="23">
        <f t="shared" si="59"/>
        <v>-449528061.22448975</v>
      </c>
      <c r="I143" s="23">
        <f t="shared" si="59"/>
        <v>-549177295.91836727</v>
      </c>
      <c r="J143" s="23">
        <f t="shared" si="59"/>
        <v>-479797756.45277089</v>
      </c>
      <c r="K143" s="23">
        <f t="shared" si="59"/>
        <v>-369224115.42947662</v>
      </c>
      <c r="L143" s="23">
        <f t="shared" si="59"/>
        <v>-254137264.56849688</v>
      </c>
      <c r="M143" s="23">
        <f t="shared" si="59"/>
        <v>-149326025.39153326</v>
      </c>
      <c r="N143" s="23">
        <f t="shared" si="59"/>
        <v>-53872932.569655627</v>
      </c>
      <c r="O143" s="23">
        <f t="shared" si="59"/>
        <v>33057562.678840056</v>
      </c>
      <c r="P143" s="23">
        <f t="shared" si="59"/>
        <v>112226406.56586291</v>
      </c>
      <c r="Q143" s="23">
        <f t="shared" si="59"/>
        <v>184326603.67725867</v>
      </c>
      <c r="R143" s="23">
        <f t="shared" si="59"/>
        <v>249989283.18942273</v>
      </c>
      <c r="S143" s="23">
        <f t="shared" si="59"/>
        <v>309789223.45942926</v>
      </c>
      <c r="T143" s="23">
        <f t="shared" si="59"/>
        <v>364249883.34818518</v>
      </c>
      <c r="U143" s="23">
        <f t="shared" si="59"/>
        <v>413847984.31830215</v>
      </c>
      <c r="V143" s="23">
        <f t="shared" si="59"/>
        <v>455755250.17922658</v>
      </c>
      <c r="W143" s="23">
        <f t="shared" si="59"/>
        <v>496891940.42899519</v>
      </c>
      <c r="X143" s="23">
        <f t="shared" si="59"/>
        <v>534355711.90646303</v>
      </c>
      <c r="Y143" s="23">
        <f t="shared" si="59"/>
        <v>551784902.52392745</v>
      </c>
      <c r="Z143" s="23">
        <f t="shared" si="59"/>
        <v>567657915.40768969</v>
      </c>
      <c r="AA143" s="23">
        <f t="shared" si="59"/>
        <v>582113694.99825883</v>
      </c>
      <c r="AB143" s="23">
        <f t="shared" si="59"/>
        <v>595278779.98252714</v>
      </c>
      <c r="AC143" s="23">
        <f t="shared" si="59"/>
        <v>607268410.95034289</v>
      </c>
      <c r="AD143" s="23">
        <f t="shared" si="59"/>
        <v>618187539.15317512</v>
      </c>
      <c r="AE143" s="23">
        <f t="shared" si="59"/>
        <v>617011073.02213001</v>
      </c>
      <c r="AF143" s="23">
        <f t="shared" si="59"/>
        <v>617011073.02213001</v>
      </c>
      <c r="AG143" s="23">
        <f t="shared" si="59"/>
        <v>617011073.02213001</v>
      </c>
      <c r="AH143" s="23">
        <f t="shared" si="59"/>
        <v>617011073.02213001</v>
      </c>
      <c r="AI143" s="23">
        <f t="shared" si="59"/>
        <v>617011073.02213001</v>
      </c>
    </row>
    <row r="144" spans="1:35" x14ac:dyDescent="0.25">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row>
    <row r="145" spans="1:35" x14ac:dyDescent="0.25">
      <c r="A145" s="9" t="s">
        <v>251</v>
      </c>
      <c r="B145" s="5"/>
      <c r="C145" s="5"/>
      <c r="D145" s="5"/>
      <c r="E145" s="5"/>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row>
    <row r="146" spans="1:35" x14ac:dyDescent="0.25">
      <c r="A146" s="19" t="s">
        <v>243</v>
      </c>
      <c r="D146" s="14" t="s">
        <v>381</v>
      </c>
      <c r="E146" s="29" t="s">
        <v>180</v>
      </c>
      <c r="F146" s="24">
        <f>'Inputs &amp; Assumptions'!$B$19*MAX(0,F101)</f>
        <v>0</v>
      </c>
      <c r="G146" s="24">
        <f>'Inputs &amp; Assumptions'!$B$19*MAX(0,G101)</f>
        <v>0</v>
      </c>
      <c r="H146" s="24">
        <f>'Inputs &amp; Assumptions'!$B$19*MAX(0,H101)</f>
        <v>0</v>
      </c>
      <c r="I146" s="24">
        <f>'Inputs &amp; Assumptions'!$B$19*MAX(0,I101)</f>
        <v>0</v>
      </c>
      <c r="J146" s="24">
        <f>'Inputs &amp; Assumptions'!$B$19*MAX(0,J101)</f>
        <v>18589419.307799999</v>
      </c>
      <c r="K146" s="24">
        <f>'Inputs &amp; Assumptions'!$B$19*MAX(0,K101)</f>
        <v>33182113.464423016</v>
      </c>
      <c r="L146" s="24">
        <f>'Inputs &amp; Assumptions'!$B$19*MAX(0,L101)</f>
        <v>38680863.695670232</v>
      </c>
      <c r="M146" s="24">
        <f>'Inputs &amp; Assumptions'!$B$19*MAX(0,M101)</f>
        <v>39454480.969583638</v>
      </c>
      <c r="N146" s="24">
        <f>'Inputs &amp; Assumptions'!$B$19*MAX(0,N101)</f>
        <v>40243570.588975325</v>
      </c>
      <c r="O146" s="24">
        <f>'Inputs &amp; Assumptions'!$B$19*MAX(0,O101)</f>
        <v>41048442.000754818</v>
      </c>
      <c r="P146" s="24">
        <f>'Inputs &amp; Assumptions'!$B$19*MAX(0,P101)</f>
        <v>41869410.840769932</v>
      </c>
      <c r="Q146" s="24">
        <f>'Inputs &amp; Assumptions'!$B$19*MAX(0,Q101)</f>
        <v>42706799.057585321</v>
      </c>
      <c r="R146" s="24">
        <f>'Inputs &amp; Assumptions'!$B$19*MAX(0,R101)</f>
        <v>43560935.038737021</v>
      </c>
      <c r="S146" s="24">
        <f>'Inputs &amp; Assumptions'!$B$19*MAX(0,S101)</f>
        <v>44432153.739511758</v>
      </c>
      <c r="T146" s="24">
        <f>'Inputs &amp; Assumptions'!$B$19*MAX(0,T101)</f>
        <v>45320796.81430199</v>
      </c>
      <c r="U146" s="24">
        <f>'Inputs &amp; Assumptions'!$B$19*MAX(0,U101)</f>
        <v>46227212.75058803</v>
      </c>
      <c r="V146" s="24">
        <f>'Inputs &amp; Assumptions'!$B$19*MAX(0,V101)</f>
        <v>47151757.005599797</v>
      </c>
      <c r="W146" s="24">
        <f>'Inputs &amp; Assumptions'!$B$19*MAX(0,W101)</f>
        <v>48094792.145711794</v>
      </c>
      <c r="X146" s="24">
        <f>'Inputs &amp; Assumptions'!$B$19*MAX(0,X101)</f>
        <v>49056687.988626033</v>
      </c>
      <c r="Y146" s="24">
        <f>'Inputs &amp; Assumptions'!$B$19*MAX(0,Y101)</f>
        <v>50037821.748398542</v>
      </c>
      <c r="Z146" s="24">
        <f>'Inputs &amp; Assumptions'!$B$19*MAX(0,Z101)</f>
        <v>51038578.183366522</v>
      </c>
      <c r="AA146" s="24">
        <f>'Inputs &amp; Assumptions'!$B$19*MAX(0,AA101)</f>
        <v>52059349.747033834</v>
      </c>
      <c r="AB146" s="24">
        <f>'Inputs &amp; Assumptions'!$B$19*MAX(0,AB101)</f>
        <v>53100536.741974518</v>
      </c>
      <c r="AC146" s="24">
        <f>'Inputs &amp; Assumptions'!$B$19*MAX(0,AC101)</f>
        <v>54162547.476814017</v>
      </c>
      <c r="AD146" s="24">
        <f>'Inputs &amp; Assumptions'!$B$19*MAX(0,AD101)</f>
        <v>55245798.426350281</v>
      </c>
      <c r="AE146" s="24">
        <f>'Inputs &amp; Assumptions'!$B$19*MAX(0,AE101)</f>
        <v>0</v>
      </c>
      <c r="AF146" s="24">
        <f>'Inputs &amp; Assumptions'!$B$19*MAX(0,AF101)</f>
        <v>0</v>
      </c>
      <c r="AG146" s="24">
        <f>'Inputs &amp; Assumptions'!$B$19*MAX(0,AG101)</f>
        <v>0</v>
      </c>
      <c r="AH146" s="24">
        <f>'Inputs &amp; Assumptions'!$B$19*MAX(0,AH101)</f>
        <v>0</v>
      </c>
      <c r="AI146" s="24">
        <f>'Inputs &amp; Assumptions'!$B$19*MAX(0,AI101)</f>
        <v>0</v>
      </c>
    </row>
    <row r="147" spans="1:35" x14ac:dyDescent="0.25">
      <c r="A147" s="19" t="s">
        <v>244</v>
      </c>
      <c r="E147" s="29" t="s">
        <v>180</v>
      </c>
      <c r="F147" s="23">
        <f t="shared" ref="F147:AI147" si="60">F101-F146-F115-F117-F118</f>
        <v>-20000000</v>
      </c>
      <c r="G147" s="23">
        <f t="shared" si="60"/>
        <v>-240000000</v>
      </c>
      <c r="H147" s="23">
        <f t="shared" si="60"/>
        <v>-270000000</v>
      </c>
      <c r="I147" s="23">
        <f t="shared" si="60"/>
        <v>-140000000</v>
      </c>
      <c r="J147" s="23">
        <f t="shared" si="60"/>
        <v>55768257.9234</v>
      </c>
      <c r="K147" s="23">
        <f t="shared" si="60"/>
        <v>99546340.393269047</v>
      </c>
      <c r="L147" s="23">
        <f t="shared" si="60"/>
        <v>116042591.0870107</v>
      </c>
      <c r="M147" s="23">
        <f t="shared" si="60"/>
        <v>118363442.90875092</v>
      </c>
      <c r="N147" s="23">
        <f t="shared" si="60"/>
        <v>120730711.76692598</v>
      </c>
      <c r="O147" s="23">
        <f t="shared" si="60"/>
        <v>123145326.00226445</v>
      </c>
      <c r="P147" s="23">
        <f t="shared" si="60"/>
        <v>125608232.5223098</v>
      </c>
      <c r="Q147" s="23">
        <f t="shared" si="60"/>
        <v>128120397.17275596</v>
      </c>
      <c r="R147" s="23">
        <f t="shared" si="60"/>
        <v>130682805.11621106</v>
      </c>
      <c r="S147" s="23">
        <f t="shared" si="60"/>
        <v>133296461.21853527</v>
      </c>
      <c r="T147" s="23">
        <f t="shared" si="60"/>
        <v>135962390.44290596</v>
      </c>
      <c r="U147" s="23">
        <f t="shared" si="60"/>
        <v>138681638.25176409</v>
      </c>
      <c r="V147" s="23">
        <f t="shared" si="60"/>
        <v>121455271.01679939</v>
      </c>
      <c r="W147" s="23">
        <f t="shared" si="60"/>
        <v>144284376.4371354</v>
      </c>
      <c r="X147" s="23">
        <f t="shared" si="60"/>
        <v>147170063.9658781</v>
      </c>
      <c r="Y147" s="23">
        <f t="shared" si="60"/>
        <v>150113465.24519563</v>
      </c>
      <c r="Z147" s="23">
        <f t="shared" si="60"/>
        <v>153115734.55009955</v>
      </c>
      <c r="AA147" s="23">
        <f t="shared" si="60"/>
        <v>156178049.2411015</v>
      </c>
      <c r="AB147" s="23">
        <f t="shared" si="60"/>
        <v>159301610.22592354</v>
      </c>
      <c r="AC147" s="23">
        <f t="shared" si="60"/>
        <v>162487642.43044204</v>
      </c>
      <c r="AD147" s="23">
        <f t="shared" si="60"/>
        <v>165737395.27905083</v>
      </c>
      <c r="AE147" s="23">
        <f t="shared" si="60"/>
        <v>-20000000</v>
      </c>
      <c r="AF147" s="23">
        <f t="shared" si="60"/>
        <v>0</v>
      </c>
      <c r="AG147" s="23">
        <f t="shared" si="60"/>
        <v>0</v>
      </c>
      <c r="AH147" s="23">
        <f t="shared" si="60"/>
        <v>0</v>
      </c>
      <c r="AI147" s="23">
        <f t="shared" si="60"/>
        <v>0</v>
      </c>
    </row>
    <row r="148" spans="1:35" x14ac:dyDescent="0.25">
      <c r="A148" s="19" t="s">
        <v>245</v>
      </c>
      <c r="E148" s="29" t="s">
        <v>180</v>
      </c>
      <c r="F148" s="23">
        <f t="shared" ref="F148:AI148" si="61">F101-F146-F117-F118</f>
        <v>0</v>
      </c>
      <c r="G148" s="23">
        <f t="shared" si="61"/>
        <v>0</v>
      </c>
      <c r="H148" s="23">
        <f t="shared" si="61"/>
        <v>0</v>
      </c>
      <c r="I148" s="23">
        <f t="shared" si="61"/>
        <v>0</v>
      </c>
      <c r="J148" s="23">
        <f t="shared" si="61"/>
        <v>55768257.9234</v>
      </c>
      <c r="K148" s="23">
        <f t="shared" si="61"/>
        <v>99546340.393269047</v>
      </c>
      <c r="L148" s="23">
        <f t="shared" si="61"/>
        <v>116042591.0870107</v>
      </c>
      <c r="M148" s="23">
        <f t="shared" si="61"/>
        <v>118363442.90875092</v>
      </c>
      <c r="N148" s="23">
        <f t="shared" si="61"/>
        <v>120730711.76692598</v>
      </c>
      <c r="O148" s="23">
        <f t="shared" si="61"/>
        <v>123145326.00226445</v>
      </c>
      <c r="P148" s="23">
        <f t="shared" si="61"/>
        <v>125608232.5223098</v>
      </c>
      <c r="Q148" s="23">
        <f t="shared" si="61"/>
        <v>128120397.17275596</v>
      </c>
      <c r="R148" s="23">
        <f t="shared" si="61"/>
        <v>130682805.11621106</v>
      </c>
      <c r="S148" s="23">
        <f t="shared" si="61"/>
        <v>133296461.21853527</v>
      </c>
      <c r="T148" s="23">
        <f t="shared" si="61"/>
        <v>135962390.44290596</v>
      </c>
      <c r="U148" s="23">
        <f t="shared" si="61"/>
        <v>138681638.25176409</v>
      </c>
      <c r="V148" s="23">
        <f t="shared" si="61"/>
        <v>121455271.01679939</v>
      </c>
      <c r="W148" s="23">
        <f t="shared" si="61"/>
        <v>144284376.4371354</v>
      </c>
      <c r="X148" s="23">
        <f t="shared" si="61"/>
        <v>147170063.9658781</v>
      </c>
      <c r="Y148" s="23">
        <f t="shared" si="61"/>
        <v>150113465.24519563</v>
      </c>
      <c r="Z148" s="23">
        <f t="shared" si="61"/>
        <v>153115734.55009955</v>
      </c>
      <c r="AA148" s="23">
        <f t="shared" si="61"/>
        <v>156178049.2411015</v>
      </c>
      <c r="AB148" s="23">
        <f t="shared" si="61"/>
        <v>159301610.22592354</v>
      </c>
      <c r="AC148" s="23">
        <f t="shared" si="61"/>
        <v>162487642.43044204</v>
      </c>
      <c r="AD148" s="23">
        <f t="shared" si="61"/>
        <v>165737395.27905083</v>
      </c>
      <c r="AE148" s="23">
        <f t="shared" si="61"/>
        <v>-20000000</v>
      </c>
      <c r="AF148" s="23">
        <f t="shared" si="61"/>
        <v>0</v>
      </c>
      <c r="AG148" s="23">
        <f t="shared" si="61"/>
        <v>0</v>
      </c>
      <c r="AH148" s="23">
        <f t="shared" si="61"/>
        <v>0</v>
      </c>
      <c r="AI148" s="23">
        <f t="shared" si="61"/>
        <v>0</v>
      </c>
    </row>
    <row r="149" spans="1:35" x14ac:dyDescent="0.25">
      <c r="A149" s="19" t="s">
        <v>246</v>
      </c>
      <c r="E149" s="29"/>
      <c r="F149" t="str">
        <f t="shared" ref="F149:AI149" si="62">IF(F127&gt;0,F148/F127,"")</f>
        <v/>
      </c>
      <c r="G149" t="str">
        <f t="shared" si="62"/>
        <v/>
      </c>
      <c r="H149" t="str">
        <f t="shared" si="62"/>
        <v/>
      </c>
      <c r="I149" t="str">
        <f t="shared" si="62"/>
        <v/>
      </c>
      <c r="J149" s="16">
        <f t="shared" si="62"/>
        <v>0.66661371337321884</v>
      </c>
      <c r="K149" s="16">
        <f t="shared" si="62"/>
        <v>1.2490720491189351</v>
      </c>
      <c r="L149" s="16">
        <f t="shared" si="62"/>
        <v>1.5322503767995859</v>
      </c>
      <c r="M149" s="16">
        <f t="shared" si="62"/>
        <v>1.6491902215074805</v>
      </c>
      <c r="N149" s="16">
        <f t="shared" si="62"/>
        <v>1.7804828975833367</v>
      </c>
      <c r="O149" s="16">
        <f t="shared" si="62"/>
        <v>1.9288155417406239</v>
      </c>
      <c r="P149" s="16">
        <f t="shared" si="62"/>
        <v>2.0975869016429294</v>
      </c>
      <c r="Q149" s="16">
        <f t="shared" si="62"/>
        <v>2.2911594881567487</v>
      </c>
      <c r="R149" s="16">
        <f t="shared" si="62"/>
        <v>2.5152271194561453</v>
      </c>
      <c r="S149" s="16">
        <f t="shared" si="62"/>
        <v>2.7773645513554279</v>
      </c>
      <c r="T149" s="16" t="str">
        <f t="shared" si="62"/>
        <v/>
      </c>
      <c r="U149" s="16" t="str">
        <f t="shared" si="62"/>
        <v/>
      </c>
      <c r="V149" s="16" t="str">
        <f t="shared" si="62"/>
        <v/>
      </c>
      <c r="W149" s="16" t="str">
        <f t="shared" si="62"/>
        <v/>
      </c>
      <c r="X149" s="16" t="str">
        <f t="shared" si="62"/>
        <v/>
      </c>
      <c r="Y149" s="16" t="str">
        <f t="shared" si="62"/>
        <v/>
      </c>
      <c r="Z149" s="16" t="str">
        <f t="shared" si="62"/>
        <v/>
      </c>
      <c r="AA149" s="16" t="str">
        <f t="shared" si="62"/>
        <v/>
      </c>
      <c r="AB149" s="16" t="str">
        <f t="shared" si="62"/>
        <v/>
      </c>
      <c r="AC149" s="16" t="str">
        <f t="shared" si="62"/>
        <v/>
      </c>
      <c r="AD149" s="16" t="str">
        <f t="shared" si="62"/>
        <v/>
      </c>
      <c r="AE149" s="16" t="str">
        <f t="shared" si="62"/>
        <v/>
      </c>
      <c r="AF149" s="16" t="str">
        <f t="shared" si="62"/>
        <v/>
      </c>
      <c r="AG149" s="16" t="str">
        <f t="shared" si="62"/>
        <v/>
      </c>
      <c r="AH149" s="16" t="str">
        <f t="shared" si="62"/>
        <v/>
      </c>
      <c r="AI149" s="16" t="str">
        <f t="shared" si="62"/>
        <v/>
      </c>
    </row>
    <row r="150" spans="1:35" x14ac:dyDescent="0.25">
      <c r="A150" t="s">
        <v>247</v>
      </c>
      <c r="E150" s="29" t="s">
        <v>180</v>
      </c>
      <c r="F150" s="23">
        <f t="shared" ref="F150:AI150" si="63">F148-F127-F123+F126</f>
        <v>-20000000</v>
      </c>
      <c r="G150" s="23">
        <f t="shared" si="63"/>
        <v>-100000000</v>
      </c>
      <c r="H150" s="23">
        <f t="shared" si="63"/>
        <v>-100000000</v>
      </c>
      <c r="I150" s="23">
        <f t="shared" si="63"/>
        <v>-60000000</v>
      </c>
      <c r="J150" s="23">
        <f t="shared" si="63"/>
        <v>-27890773.993599996</v>
      </c>
      <c r="K150" s="23">
        <f t="shared" si="63"/>
        <v>19850104.724969044</v>
      </c>
      <c r="L150" s="23">
        <f t="shared" si="63"/>
        <v>40309151.667410702</v>
      </c>
      <c r="M150" s="23">
        <f t="shared" si="63"/>
        <v>46592799.737850919</v>
      </c>
      <c r="N150" s="23">
        <f t="shared" si="63"/>
        <v>52922864.844725981</v>
      </c>
      <c r="O150" s="23">
        <f t="shared" si="63"/>
        <v>59300275.328764468</v>
      </c>
      <c r="P150" s="23">
        <f t="shared" si="63"/>
        <v>65725978.097509809</v>
      </c>
      <c r="Q150" s="23">
        <f t="shared" si="63"/>
        <v>72200938.996655971</v>
      </c>
      <c r="R150" s="23">
        <f t="shared" si="63"/>
        <v>78726143.188811064</v>
      </c>
      <c r="S150" s="23">
        <f t="shared" si="63"/>
        <v>85302595.539835274</v>
      </c>
      <c r="T150" s="23">
        <f t="shared" si="63"/>
        <v>135962390.44290596</v>
      </c>
      <c r="U150" s="23">
        <f t="shared" si="63"/>
        <v>138681638.25176409</v>
      </c>
      <c r="V150" s="23">
        <f t="shared" si="63"/>
        <v>121455271.01679939</v>
      </c>
      <c r="W150" s="23">
        <f t="shared" si="63"/>
        <v>144284376.4371354</v>
      </c>
      <c r="X150" s="23">
        <f t="shared" si="63"/>
        <v>147170063.9658781</v>
      </c>
      <c r="Y150" s="23">
        <f t="shared" si="63"/>
        <v>150113465.24519563</v>
      </c>
      <c r="Z150" s="23">
        <f t="shared" si="63"/>
        <v>153115734.55009955</v>
      </c>
      <c r="AA150" s="23">
        <f t="shared" si="63"/>
        <v>156178049.2411015</v>
      </c>
      <c r="AB150" s="23">
        <f t="shared" si="63"/>
        <v>159301610.22592354</v>
      </c>
      <c r="AC150" s="23">
        <f t="shared" si="63"/>
        <v>162487642.43044204</v>
      </c>
      <c r="AD150" s="23">
        <f t="shared" si="63"/>
        <v>165737395.27905083</v>
      </c>
      <c r="AE150" s="23">
        <f t="shared" si="63"/>
        <v>-20000000</v>
      </c>
      <c r="AF150" s="23">
        <f t="shared" si="63"/>
        <v>0</v>
      </c>
      <c r="AG150" s="23">
        <f t="shared" si="63"/>
        <v>0</v>
      </c>
      <c r="AH150" s="23">
        <f t="shared" si="63"/>
        <v>0</v>
      </c>
      <c r="AI150" s="23">
        <f t="shared" si="63"/>
        <v>0</v>
      </c>
    </row>
    <row r="151" spans="1:35" x14ac:dyDescent="0.25">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row>
    <row r="152" spans="1:35" x14ac:dyDescent="0.25">
      <c r="A152" s="9" t="s">
        <v>252</v>
      </c>
      <c r="B152" s="5"/>
      <c r="C152" s="5"/>
      <c r="D152" s="5"/>
      <c r="E152" s="5"/>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row>
    <row r="153" spans="1:35" x14ac:dyDescent="0.25">
      <c r="A153" t="s">
        <v>253</v>
      </c>
      <c r="E153" s="29" t="s">
        <v>180</v>
      </c>
      <c r="F153" s="23">
        <f t="shared" ref="F153:AI153" si="64">F98+F115+F117+F118-F54-F55</f>
        <v>20000000</v>
      </c>
      <c r="G153" s="23">
        <f t="shared" si="64"/>
        <v>240000000</v>
      </c>
      <c r="H153" s="23">
        <f t="shared" si="64"/>
        <v>270000000</v>
      </c>
      <c r="I153" s="23">
        <f t="shared" si="64"/>
        <v>140000000</v>
      </c>
      <c r="J153" s="23">
        <f t="shared" si="64"/>
        <v>100909738.116</v>
      </c>
      <c r="K153" s="23">
        <f t="shared" si="64"/>
        <v>180123882.53705999</v>
      </c>
      <c r="L153" s="23">
        <f t="shared" si="64"/>
        <v>209972983.07177284</v>
      </c>
      <c r="M153" s="23">
        <f t="shared" si="64"/>
        <v>214172442.73320821</v>
      </c>
      <c r="N153" s="23">
        <f t="shared" si="64"/>
        <v>218455891.58787239</v>
      </c>
      <c r="O153" s="23">
        <f t="shared" si="64"/>
        <v>222825009.41962987</v>
      </c>
      <c r="P153" s="23">
        <f t="shared" si="64"/>
        <v>227281509.60802242</v>
      </c>
      <c r="Q153" s="23">
        <f t="shared" si="64"/>
        <v>231827139.80018288</v>
      </c>
      <c r="R153" s="23">
        <f t="shared" si="64"/>
        <v>236463682.59618658</v>
      </c>
      <c r="S153" s="23">
        <f t="shared" si="64"/>
        <v>241192956.24811026</v>
      </c>
      <c r="T153" s="23">
        <f t="shared" si="64"/>
        <v>246016815.3730725</v>
      </c>
      <c r="U153" s="23">
        <f t="shared" si="64"/>
        <v>250937151.68053389</v>
      </c>
      <c r="V153" s="23">
        <f t="shared" si="64"/>
        <v>275955894.71414459</v>
      </c>
      <c r="W153" s="23">
        <f t="shared" si="64"/>
        <v>261075012.60842752</v>
      </c>
      <c r="X153" s="23">
        <f t="shared" si="64"/>
        <v>266296512.86059606</v>
      </c>
      <c r="Y153" s="23">
        <f t="shared" si="64"/>
        <v>271622443.11780792</v>
      </c>
      <c r="Z153" s="23">
        <f t="shared" si="64"/>
        <v>277054891.98016417</v>
      </c>
      <c r="AA153" s="23">
        <f t="shared" si="64"/>
        <v>282595989.81976748</v>
      </c>
      <c r="AB153" s="23">
        <f t="shared" si="64"/>
        <v>288247909.61616278</v>
      </c>
      <c r="AC153" s="23">
        <f t="shared" si="64"/>
        <v>294012867.80848598</v>
      </c>
      <c r="AD153" s="23">
        <f t="shared" si="64"/>
        <v>299893125.16465569</v>
      </c>
      <c r="AE153" s="23">
        <f t="shared" si="64"/>
        <v>20000000</v>
      </c>
      <c r="AF153" s="23">
        <f t="shared" si="64"/>
        <v>0</v>
      </c>
      <c r="AG153" s="23">
        <f t="shared" si="64"/>
        <v>0</v>
      </c>
      <c r="AH153" s="23">
        <f t="shared" si="64"/>
        <v>0</v>
      </c>
      <c r="AI153" s="23">
        <f t="shared" si="64"/>
        <v>0</v>
      </c>
    </row>
    <row r="154" spans="1:35" x14ac:dyDescent="0.25">
      <c r="A154" t="s">
        <v>254</v>
      </c>
      <c r="E154" s="29" t="s">
        <v>180</v>
      </c>
      <c r="F154" s="23">
        <f t="shared" ref="F154:AI154" si="65">F153-F121</f>
        <v>20000000</v>
      </c>
      <c r="G154" s="23">
        <f t="shared" si="65"/>
        <v>240000000</v>
      </c>
      <c r="H154" s="23">
        <f t="shared" si="65"/>
        <v>270000000</v>
      </c>
      <c r="I154" s="23">
        <f t="shared" si="65"/>
        <v>140000000</v>
      </c>
      <c r="J154" s="23">
        <f t="shared" si="65"/>
        <v>100909738.116</v>
      </c>
      <c r="K154" s="23">
        <f t="shared" si="65"/>
        <v>180123882.53705999</v>
      </c>
      <c r="L154" s="23">
        <f t="shared" si="65"/>
        <v>209972983.07177284</v>
      </c>
      <c r="M154" s="23">
        <f t="shared" si="65"/>
        <v>214172442.73320821</v>
      </c>
      <c r="N154" s="23">
        <f t="shared" si="65"/>
        <v>218455891.58787239</v>
      </c>
      <c r="O154" s="23">
        <f t="shared" si="65"/>
        <v>222825009.41962987</v>
      </c>
      <c r="P154" s="23">
        <f t="shared" si="65"/>
        <v>227281509.60802242</v>
      </c>
      <c r="Q154" s="23">
        <f t="shared" si="65"/>
        <v>231827139.80018288</v>
      </c>
      <c r="R154" s="23">
        <f t="shared" si="65"/>
        <v>236463682.59618658</v>
      </c>
      <c r="S154" s="23">
        <f t="shared" si="65"/>
        <v>241192956.24811026</v>
      </c>
      <c r="T154" s="23">
        <f t="shared" si="65"/>
        <v>246016815.3730725</v>
      </c>
      <c r="U154" s="23">
        <f t="shared" si="65"/>
        <v>250937151.68053389</v>
      </c>
      <c r="V154" s="23">
        <f t="shared" si="65"/>
        <v>275955894.71414459</v>
      </c>
      <c r="W154" s="23">
        <f t="shared" si="65"/>
        <v>261075012.60842752</v>
      </c>
      <c r="X154" s="23">
        <f t="shared" si="65"/>
        <v>266296512.86059606</v>
      </c>
      <c r="Y154" s="23">
        <f t="shared" si="65"/>
        <v>271622443.11780792</v>
      </c>
      <c r="Z154" s="23">
        <f t="shared" si="65"/>
        <v>277054891.98016417</v>
      </c>
      <c r="AA154" s="23">
        <f t="shared" si="65"/>
        <v>282595989.81976748</v>
      </c>
      <c r="AB154" s="23">
        <f t="shared" si="65"/>
        <v>288247909.61616278</v>
      </c>
      <c r="AC154" s="23">
        <f t="shared" si="65"/>
        <v>294012867.80848598</v>
      </c>
      <c r="AD154" s="23">
        <f t="shared" si="65"/>
        <v>299893125.16465569</v>
      </c>
      <c r="AE154" s="23">
        <f t="shared" si="65"/>
        <v>20000000</v>
      </c>
      <c r="AF154" s="23">
        <f t="shared" si="65"/>
        <v>0</v>
      </c>
      <c r="AG154" s="23">
        <f t="shared" si="65"/>
        <v>0</v>
      </c>
      <c r="AH154" s="23">
        <f t="shared" si="65"/>
        <v>0</v>
      </c>
      <c r="AI154" s="23">
        <f t="shared" si="65"/>
        <v>0</v>
      </c>
    </row>
    <row r="155" spans="1:35" x14ac:dyDescent="0.25">
      <c r="A155" t="s">
        <v>255</v>
      </c>
      <c r="E155" s="29" t="s">
        <v>175</v>
      </c>
      <c r="F155" s="23">
        <f t="shared" ref="F155:AI155" si="66">F23+F29</f>
        <v>0</v>
      </c>
      <c r="G155" s="23">
        <f t="shared" si="66"/>
        <v>0</v>
      </c>
      <c r="H155" s="23">
        <f t="shared" si="66"/>
        <v>0</v>
      </c>
      <c r="I155" s="23">
        <f t="shared" si="66"/>
        <v>0</v>
      </c>
      <c r="J155" s="23">
        <f t="shared" si="66"/>
        <v>40000</v>
      </c>
      <c r="K155" s="23">
        <f t="shared" si="66"/>
        <v>70000</v>
      </c>
      <c r="L155" s="23">
        <f t="shared" si="66"/>
        <v>80000</v>
      </c>
      <c r="M155" s="23">
        <f t="shared" si="66"/>
        <v>80000</v>
      </c>
      <c r="N155" s="23">
        <f t="shared" si="66"/>
        <v>80000</v>
      </c>
      <c r="O155" s="23">
        <f t="shared" si="66"/>
        <v>80000</v>
      </c>
      <c r="P155" s="23">
        <f t="shared" si="66"/>
        <v>80000</v>
      </c>
      <c r="Q155" s="23">
        <f t="shared" si="66"/>
        <v>80000</v>
      </c>
      <c r="R155" s="23">
        <f t="shared" si="66"/>
        <v>80000</v>
      </c>
      <c r="S155" s="23">
        <f t="shared" si="66"/>
        <v>80000</v>
      </c>
      <c r="T155" s="23">
        <f t="shared" si="66"/>
        <v>80000</v>
      </c>
      <c r="U155" s="23">
        <f t="shared" si="66"/>
        <v>80000</v>
      </c>
      <c r="V155" s="23">
        <f t="shared" si="66"/>
        <v>80000</v>
      </c>
      <c r="W155" s="23">
        <f t="shared" si="66"/>
        <v>80000</v>
      </c>
      <c r="X155" s="23">
        <f t="shared" si="66"/>
        <v>80000</v>
      </c>
      <c r="Y155" s="23">
        <f t="shared" si="66"/>
        <v>80000</v>
      </c>
      <c r="Z155" s="23">
        <f t="shared" si="66"/>
        <v>80000</v>
      </c>
      <c r="AA155" s="23">
        <f t="shared" si="66"/>
        <v>80000</v>
      </c>
      <c r="AB155" s="23">
        <f t="shared" si="66"/>
        <v>80000</v>
      </c>
      <c r="AC155" s="23">
        <f t="shared" si="66"/>
        <v>80000</v>
      </c>
      <c r="AD155" s="23">
        <f t="shared" si="66"/>
        <v>80000</v>
      </c>
      <c r="AE155" s="23">
        <f t="shared" si="66"/>
        <v>0</v>
      </c>
      <c r="AF155" s="23">
        <f t="shared" si="66"/>
        <v>0</v>
      </c>
      <c r="AG155" s="23">
        <f t="shared" si="66"/>
        <v>0</v>
      </c>
      <c r="AH155" s="23">
        <f t="shared" si="66"/>
        <v>0</v>
      </c>
      <c r="AI155" s="23">
        <f t="shared" si="66"/>
        <v>0</v>
      </c>
    </row>
    <row r="172" ht="45" customHeight="1" x14ac:dyDescent="0.25"/>
  </sheetData>
  <mergeCells count="1">
    <mergeCell ref="A2:H2"/>
  </mergeCells>
  <pageMargins left="0.75" right="0.75" top="1" bottom="1" header="0.5" footer="0.5"/>
</worksheet>
</file>

<file path=docMetadata/LabelInfo.xml><?xml version="1.0" encoding="utf-8"?>
<clbl:labelList xmlns:clbl="http://schemas.microsoft.com/office/2020/mipLabelMetadata">
  <clbl:label id="{a6c0d0a6-a4b9-4802-9a97-568759608577}" enabled="1" method="Standard" siteId="{f2fe6bd3-9c4a-485b-ae69-e18820a8813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Guidance</vt:lpstr>
      <vt:lpstr>Inputs &amp; Assumptions</vt:lpstr>
      <vt:lpstr>Financing - FOAK</vt:lpstr>
      <vt:lpstr>Cash flow - FOAK</vt:lpstr>
      <vt:lpstr>Results - FOAK</vt:lpstr>
      <vt:lpstr>Financing - Demo</vt:lpstr>
      <vt:lpstr>Cash flow - Demo</vt:lpstr>
      <vt:lpstr>Results - Demo</vt:lpstr>
      <vt:lpstr>Evidence Register</vt:lpstr>
      <vt:lpstr>Cash flow - FOAK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Sim</dc:creator>
  <cp:lastModifiedBy>Richard Taylor</cp:lastModifiedBy>
  <dcterms:created xsi:type="dcterms:W3CDTF">2026-09-08T16:56:45Z</dcterms:created>
  <dcterms:modified xsi:type="dcterms:W3CDTF">2026-09-10T13:05:52Z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0x010100C6D33804BF559143AEEF177052B87190</vt:lpwstr>
  </property>
</Properties>
</file>